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activeTab="2"/>
  </bookViews>
  <sheets>
    <sheet name="入札金額見積内訳書（工事）" sheetId="2"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0">'入札金額見積内訳書（工事）'!$A$1:$F$40</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<sst xmlns="http://schemas.openxmlformats.org/spreadsheetml/2006/main" xmlns:r="http://schemas.openxmlformats.org/officeDocument/2006/relationships" count="178" uniqueCount="178">
  <si>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</si>
  <si>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</si>
  <si>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</si>
  <si>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</si>
  <si>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</si>
  <si>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</si>
  <si>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障害者雇用</t>
    <rPh sb="0" eb="1">
      <t>ショウ</t>
    </rPh>
    <rPh sb="1" eb="2">
      <t>ガイ</t>
    </rPh>
    <rPh sb="2" eb="3">
      <t>シャ</t>
    </rPh>
    <rPh sb="3" eb="5">
      <t>コヨウ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</si>
  <si>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</si>
  <si>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</si>
  <si>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</si>
  <si>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</si>
  <si>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</si>
  <si>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</si>
  <si>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</si>
  <si>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</si>
  <si>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 xml:space="preserve">  　道路改良</t>
  </si>
  <si>
    <t>(ア)</t>
  </si>
  <si>
    <t>地理的条件</t>
    <rPh sb="0" eb="3">
      <t>チリテキ</t>
    </rPh>
    <rPh sb="3" eb="5">
      <t>ジョウケン</t>
    </rPh>
    <phoneticPr fontId="4"/>
  </si>
  <si>
    <t>電　　話</t>
    <rPh sb="0" eb="1">
      <t>デン</t>
    </rPh>
    <rPh sb="3" eb="4">
      <t>ハナシ</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</si>
  <si>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</si>
  <si>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</si>
  <si>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</si>
  <si>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</si>
  <si>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</si>
  <si>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</si>
  <si>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</si>
  <si>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工事名：</t>
    <rPh sb="0" eb="2">
      <t>コウジ</t>
    </rPh>
    <rPh sb="2" eb="3">
      <t>メイ</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</si>
  <si>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</si>
  <si>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</si>
  <si>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</si>
  <si>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</si>
  <si>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</si>
  <si>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</si>
  <si>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</si>
  <si>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</si>
  <si>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</si>
  <si>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</si>
  <si>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</si>
  <si>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</si>
  <si>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</si>
  <si>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</si>
  <si>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 xml:space="preserve">    　  歩車道境界工</t>
  </si>
  <si>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</si>
  <si>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</si>
  <si>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</si>
  <si>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</si>
  <si>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</si>
  <si>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</si>
  <si>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</si>
  <si>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</si>
  <si>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</si>
  <si>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</si>
  <si>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</si>
  <si>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</si>
  <si>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</si>
  <si>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</si>
  <si>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</si>
  <si>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</si>
  <si>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</si>
  <si>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</si>
  <si>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</si>
  <si>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</si>
  <si>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</si>
  <si>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</si>
  <si>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</si>
  <si>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</si>
  <si>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</si>
  <si>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</si>
  <si>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</si>
  <si>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</si>
  <si>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 xml:space="preserve">     　 低木撤去工</t>
  </si>
  <si>
    <t>技術者の専門技術力（ﾋｱﾘﾝｸﾞ）</t>
    <rPh sb="0" eb="3">
      <t>ギジュツシャ</t>
    </rPh>
    <rPh sb="4" eb="6">
      <t>センモン</t>
    </rPh>
    <rPh sb="6" eb="7">
      <t>ワザ</t>
    </rPh>
    <rPh sb="7" eb="8">
      <t>ジュツ</t>
    </rPh>
    <rPh sb="8" eb="9">
      <t>リョク</t>
    </rPh>
    <phoneticPr fontId="4"/>
  </si>
  <si>
    <t>（エ）</t>
  </si>
  <si>
    <t xml:space="preserve">  直接工事費</t>
  </si>
  <si>
    <t>大項目</t>
    <rPh sb="0" eb="3">
      <t>ダイコウモク</t>
    </rPh>
    <phoneticPr fontId="4"/>
  </si>
  <si>
    <t>小項目</t>
    <rPh sb="0" eb="3">
      <t>ショウコウモク</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</si>
  <si>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</si>
  <si>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</si>
  <si>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</si>
  <si>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</si>
  <si>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</si>
  <si>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</si>
  <si>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</si>
  <si>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</si>
  <si>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</si>
  <si>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</si>
  <si>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</si>
  <si>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</si>
  <si>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</si>
  <si>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</si>
  <si>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</si>
  <si>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</si>
  <si>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</si>
  <si>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</si>
  <si>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 xml:space="preserve"> 　     縁石工</t>
  </si>
  <si>
    <t>○</t>
  </si>
  <si>
    <t>ふじ通り藤棚修景（Ｒ７）工事</t>
    <rPh sb="2" eb="3">
      <t>ドオ</t>
    </rPh>
    <rPh sb="4" eb="6">
      <t>フジダナ</t>
    </rPh>
    <rPh sb="6" eb="8">
      <t>シュウケイ</t>
    </rPh>
    <rPh sb="12" eb="14">
      <t>コウジ</t>
    </rPh>
    <phoneticPr fontId="4"/>
  </si>
  <si>
    <t>生産性の向上</t>
    <rPh sb="0" eb="3">
      <t>セイサンセイ</t>
    </rPh>
    <rPh sb="4" eb="6">
      <t>コウジョウ</t>
    </rPh>
    <phoneticPr fontId="4"/>
  </si>
  <si>
    <t>ＩＣＴ活用工事の実施</t>
    <rPh sb="3" eb="5">
      <t>カツヨウ</t>
    </rPh>
    <rPh sb="5" eb="7">
      <t>コウジ</t>
    </rPh>
    <rPh sb="8" eb="10">
      <t>ジッシ</t>
    </rPh>
    <phoneticPr fontId="4"/>
  </si>
  <si>
    <t>保有する資格【一級土木施工管理技士】</t>
  </si>
  <si>
    <t>４週８休を確保した工事実績</t>
    <rPh sb="1" eb="2">
      <t>シュウ</t>
    </rPh>
    <rPh sb="3" eb="4">
      <t>キュウ</t>
    </rPh>
    <rPh sb="5" eb="7">
      <t>カクホ</t>
    </rPh>
    <rPh sb="9" eb="11">
      <t>コウジ</t>
    </rPh>
    <rPh sb="11" eb="13">
      <t>ジッセキ</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</si>
  <si>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</si>
  <si>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</si>
  <si>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</si>
  <si>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</si>
  <si>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</si>
  <si>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①電子入札システム画面イメージ</t>
    <rPh sb="1" eb="3">
      <t>デンシ</t>
    </rPh>
    <rPh sb="3" eb="5">
      <t>ニュウサツ</t>
    </rPh>
    <rPh sb="9" eb="11">
      <t>ガメン</t>
    </rPh>
    <phoneticPr fontId="4"/>
  </si>
  <si>
    <t>（あて先）</t>
  </si>
  <si>
    <t>商号又は名称</t>
  </si>
  <si>
    <t xml:space="preserve">  　  藤棚工</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</si>
  <si>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</si>
  <si>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</si>
  <si>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</si>
  <si>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</si>
  <si>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</si>
  <si>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</si>
  <si>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会 社 名</t>
    <rPh sb="0" eb="1">
      <t>カイ</t>
    </rPh>
    <rPh sb="2" eb="3">
      <t>シャ</t>
    </rPh>
    <rPh sb="4" eb="5">
      <t>ナ</t>
    </rPh>
    <phoneticPr fontId="4"/>
  </si>
  <si>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</si>
  <si>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</si>
  <si>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</si>
  <si>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</si>
  <si>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</si>
  <si>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</si>
  <si>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</si>
  <si>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</si>
  <si>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</si>
  <si>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</si>
  <si>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</si>
  <si>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</si>
  <si>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工　　　　種</t>
    <rPh sb="0" eb="1">
      <t>コウ</t>
    </rPh>
    <rPh sb="5" eb="6">
      <t>タネ</t>
    </rPh>
    <phoneticPr fontId="4"/>
  </si>
  <si>
    <t xml:space="preserve">  　  舗装工</t>
  </si>
  <si>
    <t>数  量</t>
    <rPh sb="0" eb="1">
      <t>カズ</t>
    </rPh>
    <rPh sb="3" eb="4">
      <t>リョウ</t>
    </rPh>
    <phoneticPr fontId="4"/>
  </si>
  <si>
    <t>単  位</t>
    <rPh sb="0" eb="1">
      <t>タン</t>
    </rPh>
    <rPh sb="3" eb="4">
      <t>クライ</t>
    </rPh>
    <phoneticPr fontId="4"/>
  </si>
  <si>
    <t>単    価</t>
    <rPh sb="0" eb="1">
      <t>タン</t>
    </rPh>
    <rPh sb="5" eb="6">
      <t>アタイ</t>
    </rPh>
    <phoneticPr fontId="4"/>
  </si>
  <si>
    <t>摘　　　要</t>
    <rPh sb="0" eb="1">
      <t>テキ</t>
    </rPh>
    <rPh sb="4" eb="5">
      <t>ヨウ</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</si>
  <si>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</si>
  <si>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Ｒ６年度版</t>
    <rPh sb="2" eb="4">
      <t>ネンド</t>
    </rPh>
    <rPh sb="4" eb="5">
      <t>バン</t>
    </rPh>
    <phoneticPr fontId="4"/>
  </si>
  <si>
    <t xml:space="preserve">      共通仮設費（率分）</t>
  </si>
  <si>
    <t>春日部市長　あて</t>
    <rPh sb="0" eb="5">
      <t>カスカベシチョウ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</si>
  <si>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</si>
  <si>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</si>
  <si>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</si>
  <si>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Ｒ６年度版</t>
  </si>
  <si>
    <t/>
  </si>
  <si>
    <t>CCUS活用工事の実施</t>
  </si>
  <si>
    <t>工事場所：</t>
    <rPh sb="0" eb="2">
      <t>コウジ</t>
    </rPh>
    <rPh sb="2" eb="3">
      <t>バ</t>
    </rPh>
    <rPh sb="3" eb="4">
      <t>ショ</t>
    </rPh>
    <phoneticPr fontId="4"/>
  </si>
  <si>
    <t>令和　年　　月　　日</t>
    <rPh sb="0" eb="2">
      <t>レイワ</t>
    </rPh>
    <rPh sb="3" eb="4">
      <t>トシ</t>
    </rPh>
    <rPh sb="6" eb="7">
      <t>ツキ</t>
    </rPh>
    <rPh sb="9" eb="10">
      <t>ニチ</t>
    </rPh>
    <phoneticPr fontId="4"/>
  </si>
  <si>
    <t>所在地</t>
    <rPh sb="0" eb="3">
      <t>ショザイチ</t>
    </rPh>
    <phoneticPr fontId="4"/>
  </si>
  <si>
    <t>②提出ファイルイメージ</t>
    <rPh sb="1" eb="3">
      <t>テイシュツ</t>
    </rPh>
    <phoneticPr fontId="4"/>
  </si>
  <si>
    <t>春日部市中央四丁目外１地内</t>
  </si>
  <si>
    <t>ふじ通り藤棚修景（Ｒ７）工事</t>
  </si>
  <si>
    <t>施工実績【都市計画道路の新設、改築又は改修】</t>
    <rPh sb="0" eb="2">
      <t>セコウ</t>
    </rPh>
    <rPh sb="2" eb="4">
      <t>ジッセキ</t>
    </rPh>
    <phoneticPr fontId="4"/>
  </si>
  <si>
    <r>
      <t>建設資材県産品の選定【</t>
    </r>
    <r>
      <rPr>
        <sz val="7"/>
        <color auto="1"/>
        <rFont val="ＭＳ ゴシック"/>
      </rPr>
      <t>再生密粒度アスファルト合材・全量</t>
    </r>
    <r>
      <rPr>
        <sz val="9"/>
        <color auto="1"/>
        <rFont val="ＭＳ ゴシック"/>
      </rPr>
      <t>】</t>
    </r>
    <rPh sb="0" eb="2">
      <t>ケンセツ</t>
    </rPh>
    <rPh sb="2" eb="4">
      <t>シザイ</t>
    </rPh>
    <rPh sb="4" eb="7">
      <t>ケンサンヒン</t>
    </rPh>
    <rPh sb="8" eb="10">
      <t>センテイ</t>
    </rPh>
    <phoneticPr fontId="4"/>
  </si>
  <si>
    <r>
      <t>春日部市中央</t>
    </r>
    <r>
      <rPr>
        <sz val="12"/>
        <color auto="1"/>
        <rFont val="ＭＳ Ｐ明朝"/>
      </rPr>
      <t>四丁目外１地内</t>
    </r>
    <rPh sb="4" eb="6">
      <t>チュウオウ</t>
    </rPh>
    <rPh sb="6" eb="7">
      <t>ヨン</t>
    </rPh>
    <rPh sb="7" eb="9">
      <t>チョウメ</t>
    </rPh>
    <rPh sb="9" eb="10">
      <t>ソト</t>
    </rPh>
    <rPh sb="11" eb="12">
      <t>チ</t>
    </rPh>
    <rPh sb="12" eb="13">
      <t>シンチ</t>
    </rPh>
    <phoneticPr fontId="60"/>
  </si>
  <si>
    <t>本工事費</t>
    <rPh sb="0" eb="1">
      <t>ホン</t>
    </rPh>
    <rPh sb="1" eb="3">
      <t>コウジ</t>
    </rPh>
    <rPh sb="3" eb="4">
      <t>ヒ</t>
    </rPh>
    <phoneticPr fontId="4"/>
  </si>
  <si>
    <t>　道路新設･改築</t>
  </si>
  <si>
    <t xml:space="preserve">    　構造物撤去工</t>
  </si>
  <si>
    <t xml:space="preserve">      　藤棚撤去工</t>
  </si>
  <si>
    <t xml:space="preserve">      　舗装版撤去工</t>
  </si>
  <si>
    <t xml:space="preserve">      　構造物撤去工</t>
  </si>
  <si>
    <t xml:space="preserve">      　運搬処理工</t>
  </si>
  <si>
    <t xml:space="preserve">   　 土工</t>
  </si>
  <si>
    <t xml:space="preserve">   　   作業土工</t>
  </si>
  <si>
    <t xml:space="preserve">   　   残土処理工</t>
  </si>
  <si>
    <t xml:space="preserve">  　    藤棚設置工</t>
  </si>
  <si>
    <t xml:space="preserve">   　 道路付属施設工</t>
  </si>
  <si>
    <t xml:space="preserve">     　 ｱｽﾌｧﾙﾄ舗装工</t>
  </si>
  <si>
    <t xml:space="preserve">    　道路植栽工</t>
  </si>
  <si>
    <t xml:space="preserve">  【交通誘導警備員】</t>
  </si>
  <si>
    <t xml:space="preserve">    【交通誘導警備員】</t>
  </si>
  <si>
    <t xml:space="preserve">    共通仮設費計</t>
  </si>
  <si>
    <t xml:space="preserve">      【交通誘導警備員】</t>
  </si>
  <si>
    <t xml:space="preserve">  純工事費</t>
  </si>
  <si>
    <t xml:space="preserve">    現場管理費</t>
  </si>
  <si>
    <t xml:space="preserve">  工事原価計</t>
  </si>
  <si>
    <t xml:space="preserve">    一般管理費等</t>
  </si>
  <si>
    <t>工事価格</t>
  </si>
  <si>
    <t>式</t>
    <rPh sb="0" eb="1">
      <t>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</si>
</sst>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0_ "/>
    <numFmt numFmtId="177" formatCode="#,##0_ ;[Red]\-#,##0\ "/>
    <numFmt numFmtId="178" formatCode="[$-411]ggge&quot;年&quot;m&quot;月&quot;d&quot;日&quot;;@"/>
    <numFmt numFmtId="179" formatCode="#,##0.0;[Red]\-#,##0.0"/>
  </numFmts>
  <fonts count="6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11"/>
      <color auto="1"/>
      <name val="ＭＳ Ｐゴシック"/>
      <family val="3"/>
    </font>
    <font>
      <sz val="11"/>
      <color auto="1"/>
      <name val="ＭＳ Ｐ明朝"/>
      <family val="1"/>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0">
    <xf numFmtId="0" fontId="0" fillId="0" borderId="0" xfId="0">
      <alignment vertical="center"/>
    </xf>
    <xf numFmtId="0" fontId="5" fillId="0" borderId="0" xfId="10" applyFont="1">
      <alignment vertical="center"/>
    </xf>
    <xf numFmtId="0" fontId="6" fillId="0" borderId="0" xfId="10" applyFont="1" applyBorder="1" applyAlignment="1">
      <alignment horizontal="center" vertical="center"/>
    </xf>
    <xf numFmtId="0" fontId="7" fillId="0" borderId="0" xfId="10" applyFont="1" applyAlignment="1">
      <alignment horizontal="distributed" vertical="center" indent="2"/>
    </xf>
    <xf numFmtId="0" fontId="5" fillId="0" borderId="1" xfId="10" applyFont="1" applyBorder="1" applyAlignment="1">
      <alignment horizontal="center" vertical="center"/>
    </xf>
    <xf numFmtId="0" fontId="5" fillId="0" borderId="1" xfId="0" applyFont="1" applyBorder="1">
      <alignment vertical="center"/>
    </xf>
    <xf numFmtId="0" fontId="7" fillId="0" borderId="0" xfId="0" applyFont="1">
      <alignment vertical="center"/>
    </xf>
    <xf numFmtId="176" fontId="5" fillId="0" borderId="1" xfId="0" applyNumberFormat="1" applyFont="1" applyBorder="1" applyAlignment="1">
      <alignment horizontal="center" vertical="center"/>
    </xf>
    <xf numFmtId="0" fontId="7" fillId="0" borderId="0" xfId="10" applyFont="1" applyAlignment="1">
      <alignment vertical="center"/>
    </xf>
    <xf numFmtId="0" fontId="5" fillId="0" borderId="0" xfId="10" applyFont="1" applyBorder="1" applyAlignment="1">
      <alignment horizontal="center" vertical="center"/>
    </xf>
    <xf numFmtId="0" fontId="5" fillId="0" borderId="0" xfId="10" applyFont="1" applyAlignment="1">
      <alignment horizontal="center" vertical="center"/>
    </xf>
    <xf numFmtId="0" fontId="5" fillId="0" borderId="2" xfId="10" applyFont="1" applyBorder="1" applyAlignment="1">
      <alignment horizontal="center" vertical="center"/>
    </xf>
    <xf numFmtId="0" fontId="5" fillId="0" borderId="2" xfId="10" applyFont="1" applyBorder="1">
      <alignment vertical="center"/>
    </xf>
    <xf numFmtId="58" fontId="7" fillId="0" borderId="0" xfId="10" applyNumberFormat="1" applyFont="1" applyAlignment="1">
      <alignment horizontal="righ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11" applyNumberFormat="1" applyFont="1" applyFill="1" applyAlignment="1">
      <alignment horizontal="center" vertical="center"/>
    </xf>
    <xf numFmtId="177" fontId="11" fillId="2" borderId="0" xfId="11" applyNumberFormat="1" applyFont="1" applyFill="1">
      <alignment vertical="center"/>
    </xf>
    <xf numFmtId="0" fontId="8" fillId="0" borderId="0" xfId="5" applyFont="1" applyFill="1" applyProtection="1">
      <alignment vertical="center"/>
    </xf>
    <xf numFmtId="0" fontId="8" fillId="0" borderId="3"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vertical="center" wrapText="1"/>
    </xf>
    <xf numFmtId="0" fontId="17" fillId="0" borderId="2" xfId="5" applyFont="1" applyFill="1" applyBorder="1" applyAlignment="1" applyProtection="1">
      <alignment horizontal="center" vertical="center"/>
    </xf>
    <xf numFmtId="0" fontId="17" fillId="0" borderId="4" xfId="5" applyFont="1" applyFill="1" applyBorder="1" applyAlignment="1" applyProtection="1">
      <alignment horizontal="center" vertical="center"/>
    </xf>
    <xf numFmtId="0" fontId="9" fillId="0" borderId="5" xfId="5" applyFont="1" applyFill="1" applyBorder="1" applyAlignment="1" applyProtection="1">
      <alignment horizontal="center" vertical="center" textRotation="255"/>
    </xf>
    <xf numFmtId="0" fontId="9" fillId="0" borderId="6" xfId="5" applyFont="1" applyFill="1" applyBorder="1" applyAlignment="1" applyProtection="1">
      <alignment horizontal="center" vertical="center" textRotation="255"/>
    </xf>
    <xf numFmtId="0" fontId="9" fillId="0" borderId="7" xfId="5" applyFont="1" applyFill="1" applyBorder="1" applyAlignment="1" applyProtection="1">
      <alignment horizontal="center" vertical="center" textRotation="255"/>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9" fillId="0" borderId="0" xfId="5" applyFont="1" applyFill="1" applyAlignment="1" applyProtection="1">
      <alignment vertical="center"/>
    </xf>
    <xf numFmtId="0" fontId="17" fillId="0" borderId="8" xfId="5" applyFont="1" applyFill="1" applyBorder="1" applyAlignment="1" applyProtection="1">
      <alignment horizontal="center" vertical="center"/>
    </xf>
    <xf numFmtId="0" fontId="17" fillId="0" borderId="9" xfId="5" applyFont="1" applyFill="1" applyBorder="1" applyAlignment="1" applyProtection="1">
      <alignment horizontal="center" vertical="center"/>
    </xf>
    <xf numFmtId="0" fontId="17" fillId="0" borderId="10"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8" fillId="0" borderId="13"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5" xfId="5" applyFont="1" applyFill="1" applyBorder="1" applyAlignment="1" applyProtection="1">
      <alignment horizontal="center" vertical="center"/>
    </xf>
    <xf numFmtId="0" fontId="18" fillId="0" borderId="8" xfId="5" applyFont="1" applyFill="1" applyBorder="1" applyAlignment="1" applyProtection="1">
      <alignment horizontal="center" vertical="center"/>
    </xf>
    <xf numFmtId="0" fontId="18" fillId="0" borderId="0" xfId="5" applyFont="1" applyFill="1" applyAlignment="1" applyProtection="1">
      <alignment horizontal="center" vertical="center"/>
    </xf>
    <xf numFmtId="0" fontId="18" fillId="0" borderId="2" xfId="5" applyFont="1" applyFill="1" applyBorder="1" applyAlignment="1" applyProtection="1">
      <alignment horizontal="center" vertical="center"/>
    </xf>
    <xf numFmtId="0" fontId="17" fillId="0" borderId="16" xfId="5" applyFont="1" applyFill="1" applyBorder="1" applyAlignment="1" applyProtection="1">
      <alignment horizontal="left" vertical="center"/>
    </xf>
    <xf numFmtId="0" fontId="17" fillId="0" borderId="15" xfId="5" applyFont="1" applyFill="1" applyBorder="1" applyAlignment="1" applyProtection="1">
      <alignment horizontal="left" vertical="center"/>
    </xf>
    <xf numFmtId="0" fontId="17" fillId="0" borderId="14" xfId="5" applyFont="1" applyFill="1" applyBorder="1" applyAlignment="1" applyProtection="1">
      <alignment horizontal="left" vertical="center"/>
    </xf>
    <xf numFmtId="0" fontId="18" fillId="0" borderId="14"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8" xfId="5" applyFont="1" applyFill="1" applyBorder="1" applyAlignment="1" applyProtection="1">
      <alignment horizontal="left" vertical="center"/>
    </xf>
    <xf numFmtId="0" fontId="18" fillId="0" borderId="0" xfId="5" applyFont="1" applyFill="1" applyAlignment="1" applyProtection="1">
      <alignment horizontal="left" vertical="center"/>
    </xf>
    <xf numFmtId="0" fontId="18" fillId="0" borderId="15" xfId="5" applyFont="1" applyFill="1" applyBorder="1" applyAlignment="1" applyProtection="1">
      <alignment horizontal="left" vertical="center"/>
    </xf>
    <xf numFmtId="0" fontId="19" fillId="0" borderId="8" xfId="5" applyFont="1" applyFill="1" applyBorder="1" applyAlignment="1" applyProtection="1">
      <alignment horizontal="left" vertical="center"/>
    </xf>
    <xf numFmtId="0" fontId="20" fillId="0" borderId="0" xfId="5" applyFont="1" applyFill="1" applyAlignment="1" applyProtection="1">
      <alignment horizontal="center" vertical="center"/>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horizontal="left" vertical="center" wrapText="1"/>
    </xf>
    <xf numFmtId="0" fontId="17" fillId="0" borderId="17"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19"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7" fillId="0" borderId="3"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6" fillId="0" borderId="0" xfId="5" applyFont="1" applyFill="1" applyAlignment="1" applyProtection="1">
      <alignment vertical="center"/>
      <protection locked="0"/>
    </xf>
    <xf numFmtId="0" fontId="17" fillId="0" borderId="22" xfId="5" applyFont="1" applyFill="1" applyBorder="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7" fillId="0" borderId="29" xfId="5" applyFont="1" applyFill="1" applyBorder="1" applyAlignment="1" applyProtection="1">
      <alignment horizontal="center" vertical="center"/>
    </xf>
    <xf numFmtId="0" fontId="18" fillId="0" borderId="22" xfId="5" applyFont="1" applyFill="1" applyBorder="1" applyAlignment="1" applyProtection="1">
      <alignment horizontal="center" vertical="center"/>
    </xf>
    <xf numFmtId="0" fontId="18" fillId="0" borderId="30" xfId="5" applyFont="1" applyFill="1" applyBorder="1" applyAlignment="1" applyProtection="1">
      <alignment horizontal="center" vertical="center"/>
    </xf>
    <xf numFmtId="0" fontId="23" fillId="0" borderId="0" xfId="5" applyFont="1" applyFill="1" applyAlignment="1" applyProtection="1">
      <alignment horizontal="right" vertical="center"/>
    </xf>
    <xf numFmtId="0" fontId="23" fillId="0" borderId="0" xfId="5" applyFont="1" applyFill="1" applyAlignment="1" applyProtection="1">
      <alignment horizontal="right" vertical="center" shrinkToFit="1"/>
    </xf>
    <xf numFmtId="0" fontId="23" fillId="0" borderId="0" xfId="5" applyFont="1" applyFill="1" applyAlignment="1" applyProtection="1">
      <alignment horizontal="right" vertical="center" wrapText="1"/>
    </xf>
    <xf numFmtId="0" fontId="17" fillId="0" borderId="26" xfId="5" applyFont="1" applyFill="1" applyBorder="1" applyAlignment="1" applyProtection="1">
      <alignment horizontal="left" vertical="center"/>
    </xf>
    <xf numFmtId="0" fontId="17" fillId="0" borderId="15" xfId="5" applyFont="1" applyFill="1" applyBorder="1" applyAlignment="1" applyProtection="1">
      <alignment horizontal="left" vertical="center" wrapText="1"/>
    </xf>
    <xf numFmtId="0" fontId="17" fillId="0" borderId="31" xfId="5" applyFont="1" applyFill="1" applyBorder="1" applyAlignment="1" applyProtection="1">
      <alignment horizontal="left" vertical="center"/>
    </xf>
    <xf numFmtId="0" fontId="17" fillId="0" borderId="27" xfId="5" applyFont="1" applyFill="1" applyBorder="1" applyAlignment="1" applyProtection="1">
      <alignment horizontal="left" vertical="center"/>
    </xf>
    <xf numFmtId="0" fontId="18" fillId="0" borderId="31"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6" xfId="5" applyFont="1" applyFill="1" applyBorder="1" applyAlignment="1" applyProtection="1">
      <alignment horizontal="left" vertical="center"/>
    </xf>
    <xf numFmtId="0" fontId="17" fillId="0" borderId="28" xfId="5" applyFont="1" applyFill="1" applyBorder="1" applyAlignment="1" applyProtection="1">
      <alignment horizontal="left" vertical="center"/>
    </xf>
    <xf numFmtId="0" fontId="17" fillId="0" borderId="32" xfId="5" applyFont="1" applyFill="1" applyBorder="1" applyAlignment="1" applyProtection="1">
      <alignment horizontal="left" vertical="center"/>
    </xf>
    <xf numFmtId="0" fontId="17" fillId="0" borderId="31" xfId="5" applyFont="1" applyFill="1" applyBorder="1" applyAlignment="1" applyProtection="1">
      <alignment vertical="center" wrapText="1"/>
    </xf>
    <xf numFmtId="0" fontId="18" fillId="0" borderId="33" xfId="5" applyFont="1" applyFill="1" applyBorder="1" applyAlignment="1" applyProtection="1">
      <alignment horizontal="left" vertical="center"/>
    </xf>
    <xf numFmtId="0" fontId="17" fillId="0" borderId="32" xfId="5" applyFont="1" applyFill="1" applyBorder="1" applyAlignment="1" applyProtection="1">
      <alignment horizontal="left" vertical="center" wrapText="1"/>
    </xf>
    <xf numFmtId="0" fontId="17" fillId="0" borderId="15" xfId="5" applyFont="1" applyFill="1" applyBorder="1" applyAlignment="1" applyProtection="1">
      <alignment horizontal="center" vertical="center"/>
    </xf>
    <xf numFmtId="0" fontId="11" fillId="0" borderId="15" xfId="0" applyFont="1" applyBorder="1" applyAlignment="1">
      <alignment vertical="center"/>
    </xf>
    <xf numFmtId="0" fontId="17" fillId="0" borderId="31" xfId="5" applyFont="1" applyFill="1" applyBorder="1" applyAlignment="1" applyProtection="1">
      <alignment vertical="center"/>
    </xf>
    <xf numFmtId="0" fontId="8" fillId="0" borderId="0" xfId="5" applyFont="1" applyFill="1" applyAlignment="1" applyProtection="1">
      <alignment horizontal="left" vertical="center"/>
    </xf>
    <xf numFmtId="0" fontId="8" fillId="0" borderId="0" xfId="5" applyFont="1" applyFill="1" applyAlignment="1" applyProtection="1">
      <alignment horizontal="left" vertical="center" indent="1"/>
    </xf>
    <xf numFmtId="49" fontId="17" fillId="0" borderId="0" xfId="5" applyNumberFormat="1" applyFont="1" applyFill="1" applyAlignment="1" applyProtection="1">
      <alignment horizontal="left" vertical="center" shrinkToFit="1"/>
    </xf>
    <xf numFmtId="0" fontId="24" fillId="0" borderId="0" xfId="5" applyFont="1" applyFill="1" applyAlignment="1" applyProtection="1">
      <alignment horizontal="right" vertical="center"/>
    </xf>
    <xf numFmtId="0" fontId="11" fillId="0" borderId="31" xfId="0" applyFont="1" applyBorder="1" applyAlignment="1">
      <alignment vertical="center"/>
    </xf>
    <xf numFmtId="0" fontId="12" fillId="0" borderId="0" xfId="5" applyFont="1" applyFill="1" applyBorder="1" applyAlignment="1" applyProtection="1">
      <alignment horizontal="center" vertical="center" wrapText="1"/>
    </xf>
    <xf numFmtId="0" fontId="25" fillId="0" borderId="34"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27" fillId="0" borderId="34" xfId="0" applyFont="1" applyBorder="1" applyAlignment="1">
      <alignment horizontal="center" vertical="center"/>
    </xf>
    <xf numFmtId="0" fontId="17" fillId="0" borderId="21" xfId="5" applyFont="1" applyFill="1" applyBorder="1" applyAlignment="1" applyProtection="1">
      <alignment horizontal="center" vertical="center"/>
    </xf>
    <xf numFmtId="0" fontId="17" fillId="0" borderId="35" xfId="5" applyFont="1" applyFill="1" applyBorder="1" applyAlignment="1" applyProtection="1">
      <alignment horizontal="left" vertical="center"/>
    </xf>
    <xf numFmtId="0" fontId="17" fillId="0" borderId="19" xfId="5" applyFont="1" applyFill="1" applyBorder="1" applyAlignment="1" applyProtection="1">
      <alignment horizontal="left" vertical="center" wrapText="1"/>
    </xf>
    <xf numFmtId="0" fontId="17" fillId="0" borderId="36" xfId="5" applyFont="1" applyFill="1" applyBorder="1" applyAlignment="1" applyProtection="1">
      <alignment horizontal="left" vertical="center"/>
    </xf>
    <xf numFmtId="0" fontId="11" fillId="0" borderId="19" xfId="0" applyFont="1" applyBorder="1" applyAlignment="1">
      <alignment vertical="center"/>
    </xf>
    <xf numFmtId="0" fontId="17" fillId="0" borderId="37"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3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1" fillId="0" borderId="36" xfId="0" applyFont="1" applyBorder="1" applyAlignment="1">
      <alignment vertical="center"/>
    </xf>
    <xf numFmtId="0" fontId="18" fillId="0" borderId="40" xfId="5" applyFont="1" applyFill="1" applyBorder="1" applyAlignment="1" applyProtection="1">
      <alignment horizontal="left" vertical="center"/>
    </xf>
    <xf numFmtId="0" fontId="17" fillId="0" borderId="38" xfId="5" applyFont="1" applyFill="1" applyBorder="1" applyAlignment="1" applyProtection="1">
      <alignment horizontal="left" vertical="center" wrapText="1"/>
    </xf>
    <xf numFmtId="0" fontId="17" fillId="0" borderId="19" xfId="5" applyFont="1" applyFill="1" applyBorder="1" applyAlignment="1" applyProtection="1">
      <alignment horizontal="center" vertical="center"/>
    </xf>
    <xf numFmtId="0" fontId="28" fillId="0" borderId="41" xfId="5" applyFont="1" applyFill="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43" xfId="6" applyFont="1" applyBorder="1" applyAlignment="1" applyProtection="1">
      <alignment horizontal="center" vertical="center" shrinkToFit="1"/>
    </xf>
    <xf numFmtId="0" fontId="29" fillId="0" borderId="44" xfId="6" applyFont="1" applyBorder="1" applyAlignment="1" applyProtection="1">
      <alignment horizontal="center" vertical="center" shrinkToFit="1"/>
    </xf>
    <xf numFmtId="0" fontId="27" fillId="0" borderId="16" xfId="5" applyFont="1" applyFill="1" applyBorder="1" applyAlignment="1" applyProtection="1">
      <alignment horizontal="center" vertical="center"/>
    </xf>
    <xf numFmtId="0" fontId="30" fillId="0" borderId="0" xfId="5" applyFont="1" applyFill="1" applyAlignment="1" applyProtection="1">
      <alignment horizontal="left" vertical="center"/>
    </xf>
    <xf numFmtId="178" fontId="31" fillId="3" borderId="0" xfId="5" applyNumberFormat="1" applyFont="1" applyFill="1" applyAlignment="1" applyProtection="1">
      <alignment horizontal="center"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15" fillId="0" borderId="15"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34" fillId="0" borderId="47" xfId="5" applyFont="1" applyFill="1" applyBorder="1" applyAlignment="1" applyProtection="1">
      <alignment horizontal="center" vertical="center"/>
      <protection locked="0"/>
    </xf>
    <xf numFmtId="0" fontId="34" fillId="0" borderId="48" xfId="5" applyFont="1" applyFill="1" applyBorder="1" applyAlignment="1" applyProtection="1">
      <alignment horizontal="center" vertical="center"/>
      <protection locked="0"/>
    </xf>
    <xf numFmtId="0" fontId="34" fillId="0" borderId="49" xfId="5" applyFont="1" applyFill="1" applyBorder="1" applyAlignment="1" applyProtection="1">
      <alignment horizontal="center" vertical="center"/>
      <protection locked="0"/>
    </xf>
    <xf numFmtId="0" fontId="34" fillId="0" borderId="50" xfId="5" applyFont="1" applyFill="1" applyBorder="1" applyAlignment="1" applyProtection="1">
      <alignment horizontal="center" vertical="center"/>
      <protection locked="0"/>
    </xf>
    <xf numFmtId="0" fontId="34" fillId="0" borderId="7" xfId="5" applyFont="1" applyFill="1" applyBorder="1" applyAlignment="1" applyProtection="1">
      <alignment horizontal="center" vertical="center"/>
      <protection locked="0"/>
    </xf>
    <xf numFmtId="0" fontId="34" fillId="0" borderId="51" xfId="5" applyFont="1" applyFill="1" applyBorder="1" applyAlignment="1" applyProtection="1">
      <alignment horizontal="center" vertical="center"/>
      <protection locked="0"/>
    </xf>
    <xf numFmtId="0" fontId="17" fillId="0" borderId="7" xfId="5" applyFont="1" applyFill="1" applyBorder="1" applyAlignment="1" applyProtection="1">
      <alignment horizontal="center" vertical="center"/>
    </xf>
    <xf numFmtId="0" fontId="29" fillId="0" borderId="16"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35" fillId="0" borderId="0" xfId="5" applyFont="1" applyFill="1" applyAlignment="1" applyProtection="1">
      <alignment vertical="top"/>
    </xf>
    <xf numFmtId="0" fontId="17" fillId="0" borderId="50" xfId="5" applyFont="1" applyFill="1" applyBorder="1" applyAlignment="1" applyProtection="1">
      <alignment horizontal="center" vertical="center"/>
    </xf>
    <xf numFmtId="0" fontId="17" fillId="0" borderId="47"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49"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18" fillId="0" borderId="7"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7" fillId="0" borderId="7"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0" borderId="45" xfId="5" applyFont="1" applyFill="1" applyBorder="1" applyAlignment="1" applyProtection="1">
      <alignment horizontal="center" vertical="center" wrapText="1"/>
    </xf>
    <xf numFmtId="0" fontId="17" fillId="0" borderId="46" xfId="5" applyFont="1" applyFill="1" applyBorder="1" applyAlignment="1" applyProtection="1">
      <alignment horizontal="center" vertical="center" wrapText="1"/>
    </xf>
    <xf numFmtId="0" fontId="17" fillId="4" borderId="48" xfId="5" applyFont="1" applyFill="1" applyBorder="1" applyAlignment="1" applyProtection="1">
      <alignment horizontal="center" vertical="center"/>
    </xf>
    <xf numFmtId="0" fontId="17" fillId="4" borderId="49"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36" fillId="0" borderId="41" xfId="5" applyFont="1" applyFill="1" applyBorder="1" applyAlignment="1">
      <alignment vertical="center" shrinkToFit="1"/>
    </xf>
    <xf numFmtId="9" fontId="15" fillId="0" borderId="0" xfId="1" applyFont="1" applyFill="1" applyAlignment="1" applyProtection="1">
      <alignment vertical="center"/>
    </xf>
    <xf numFmtId="0" fontId="24" fillId="0" borderId="0" xfId="5" applyFont="1" applyFill="1" applyAlignment="1" applyProtection="1">
      <alignment horizontal="left" vertical="center" wrapText="1"/>
    </xf>
    <xf numFmtId="0" fontId="17" fillId="0" borderId="52" xfId="5" applyFont="1" applyFill="1" applyBorder="1" applyAlignment="1" applyProtection="1">
      <alignment horizontal="center" vertical="center"/>
    </xf>
    <xf numFmtId="0" fontId="17" fillId="0" borderId="48" xfId="5" applyFont="1" applyFill="1" applyBorder="1" applyAlignment="1" applyProtection="1">
      <alignment horizontal="center" vertical="center" shrinkToFit="1"/>
    </xf>
    <xf numFmtId="0" fontId="18" fillId="0" borderId="49" xfId="5" applyFont="1" applyFill="1" applyBorder="1" applyAlignment="1" applyProtection="1">
      <alignment horizontal="center" vertical="center"/>
    </xf>
    <xf numFmtId="0" fontId="29" fillId="0" borderId="53" xfId="6" applyFont="1" applyBorder="1" applyAlignment="1" applyProtection="1">
      <alignment horizontal="center" vertical="center" shrinkToFit="1"/>
    </xf>
    <xf numFmtId="0" fontId="29" fillId="0" borderId="34" xfId="6" applyFont="1" applyBorder="1" applyAlignment="1" applyProtection="1">
      <alignment horizontal="center" vertical="center" shrinkToFit="1"/>
    </xf>
    <xf numFmtId="0" fontId="29" fillId="0" borderId="54" xfId="6" applyFont="1" applyBorder="1" applyAlignment="1" applyProtection="1">
      <alignment horizontal="center" vertical="center" shrinkToFit="1"/>
    </xf>
    <xf numFmtId="0" fontId="31" fillId="0" borderId="0" xfId="5" applyFont="1" applyFill="1" applyAlignment="1" applyProtection="1">
      <alignment vertical="center"/>
    </xf>
    <xf numFmtId="0" fontId="17" fillId="0" borderId="20" xfId="5" applyFont="1" applyFill="1" applyBorder="1" applyAlignment="1" applyProtection="1">
      <alignment horizontal="center" vertical="center"/>
    </xf>
    <xf numFmtId="0" fontId="17" fillId="0" borderId="55" xfId="5" applyFont="1" applyFill="1" applyBorder="1" applyAlignment="1" applyProtection="1">
      <alignment horizontal="center" vertical="center"/>
    </xf>
    <xf numFmtId="0" fontId="17" fillId="0" borderId="35" xfId="5" applyFont="1" applyFill="1" applyBorder="1" applyAlignment="1" applyProtection="1">
      <alignment horizontal="center"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7" fillId="0" borderId="0" xfId="5" applyFont="1" applyFill="1" applyBorder="1" applyAlignment="1" applyProtection="1">
      <alignment vertical="center" shrinkToFit="1"/>
    </xf>
    <xf numFmtId="0" fontId="10" fillId="5" borderId="0" xfId="5" applyFont="1" applyFill="1" applyBorder="1" applyProtection="1">
      <alignment vertical="center"/>
    </xf>
    <xf numFmtId="0" fontId="8" fillId="5"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6" borderId="56" xfId="0" applyFont="1" applyFill="1" applyBorder="1" applyAlignment="1">
      <alignment horizontal="center" vertical="center"/>
    </xf>
    <xf numFmtId="0" fontId="38" fillId="6" borderId="1" xfId="0" applyFont="1" applyFill="1" applyBorder="1" applyAlignment="1">
      <alignment horizontal="center" vertical="center"/>
    </xf>
    <xf numFmtId="0" fontId="39" fillId="2" borderId="0" xfId="0" applyFont="1" applyFill="1" applyProtection="1">
      <alignment vertical="center"/>
    </xf>
    <xf numFmtId="0" fontId="11" fillId="2" borderId="0" xfId="0" applyFont="1" applyFill="1" applyAlignment="1">
      <alignment horizontal="center" vertical="center"/>
    </xf>
    <xf numFmtId="0" fontId="40" fillId="2" borderId="1" xfId="0" applyFont="1" applyFill="1" applyBorder="1" applyAlignment="1" applyProtection="1">
      <alignment horizontal="center" vertical="center"/>
      <protection locked="0"/>
    </xf>
    <xf numFmtId="0" fontId="36" fillId="2" borderId="14" xfId="0" applyFont="1" applyFill="1" applyBorder="1" applyAlignment="1">
      <alignment horizontal="center" vertical="center"/>
    </xf>
    <xf numFmtId="0" fontId="36" fillId="2" borderId="0" xfId="5" applyFont="1" applyFill="1" applyProtection="1">
      <alignment vertical="center"/>
    </xf>
    <xf numFmtId="177" fontId="11" fillId="2" borderId="0" xfId="11" applyNumberFormat="1" applyFont="1" applyFill="1" applyAlignment="1">
      <alignment horizontal="left" vertical="center"/>
    </xf>
    <xf numFmtId="177" fontId="17" fillId="0" borderId="45" xfId="11" applyNumberFormat="1" applyFont="1" applyFill="1" applyBorder="1" applyAlignment="1" applyProtection="1">
      <alignment horizontal="center" vertical="center"/>
    </xf>
    <xf numFmtId="177" fontId="17" fillId="0" borderId="46" xfId="11" applyNumberFormat="1" applyFont="1" applyFill="1" applyBorder="1" applyAlignment="1" applyProtection="1">
      <alignment horizontal="center" vertical="center"/>
    </xf>
    <xf numFmtId="177" fontId="17" fillId="0" borderId="50" xfId="11" applyNumberFormat="1" applyFont="1" applyFill="1" applyBorder="1" applyAlignment="1" applyProtection="1">
      <alignment horizontal="center" vertical="center"/>
    </xf>
    <xf numFmtId="177" fontId="17" fillId="0" borderId="47" xfId="11" applyNumberFormat="1" applyFont="1" applyFill="1" applyBorder="1" applyAlignment="1" applyProtection="1">
      <alignment horizontal="center" vertical="center"/>
    </xf>
    <xf numFmtId="177" fontId="17" fillId="0" borderId="48" xfId="11" applyNumberFormat="1" applyFont="1" applyFill="1" applyBorder="1" applyAlignment="1" applyProtection="1">
      <alignment horizontal="center" vertical="center"/>
    </xf>
    <xf numFmtId="177" fontId="17" fillId="0" borderId="49" xfId="11" applyNumberFormat="1" applyFont="1" applyFill="1" applyBorder="1" applyAlignment="1" applyProtection="1">
      <alignment horizontal="center" vertical="center"/>
    </xf>
    <xf numFmtId="177" fontId="17" fillId="4" borderId="48" xfId="11" applyNumberFormat="1" applyFont="1" applyFill="1" applyBorder="1" applyAlignment="1" applyProtection="1">
      <alignment horizontal="center" vertical="center"/>
    </xf>
    <xf numFmtId="177" fontId="17" fillId="4" borderId="49" xfId="11" applyNumberFormat="1" applyFont="1" applyFill="1" applyBorder="1" applyAlignment="1" applyProtection="1">
      <alignment horizontal="center" vertical="center"/>
    </xf>
    <xf numFmtId="177" fontId="17" fillId="0" borderId="1" xfId="11" applyNumberFormat="1" applyFont="1" applyFill="1" applyBorder="1" applyAlignment="1" applyProtection="1">
      <alignment horizontal="center" vertical="center"/>
    </xf>
    <xf numFmtId="177" fontId="11" fillId="2" borderId="0" xfId="11" applyNumberFormat="1" applyFont="1" applyFill="1" applyBorder="1" applyAlignment="1">
      <alignment horizontal="center" vertical="center"/>
    </xf>
    <xf numFmtId="179" fontId="17" fillId="0" borderId="50" xfId="11" applyNumberFormat="1" applyFont="1" applyFill="1" applyBorder="1" applyAlignment="1" applyProtection="1">
      <alignment horizontal="center" vertical="center"/>
    </xf>
    <xf numFmtId="179" fontId="17" fillId="0" borderId="47" xfId="11" applyNumberFormat="1" applyFont="1" applyFill="1" applyBorder="1" applyAlignment="1" applyProtection="1">
      <alignment horizontal="center" vertical="center"/>
    </xf>
    <xf numFmtId="179" fontId="17" fillId="0" borderId="48" xfId="11" applyNumberFormat="1" applyFont="1" applyFill="1" applyBorder="1" applyAlignment="1" applyProtection="1">
      <alignment horizontal="center" vertical="center"/>
    </xf>
    <xf numFmtId="179" fontId="17" fillId="0" borderId="49" xfId="11" applyNumberFormat="1" applyFont="1" applyFill="1" applyBorder="1" applyAlignment="1" applyProtection="1">
      <alignment horizontal="center" vertical="center"/>
    </xf>
    <xf numFmtId="179" fontId="17" fillId="4" borderId="48" xfId="11" applyNumberFormat="1" applyFont="1" applyFill="1" applyBorder="1" applyAlignment="1" applyProtection="1">
      <alignment horizontal="center" vertical="center"/>
    </xf>
    <xf numFmtId="179" fontId="17" fillId="4" borderId="49" xfId="11" applyNumberFormat="1" applyFont="1" applyFill="1" applyBorder="1" applyAlignment="1" applyProtection="1">
      <alignment horizontal="center" vertical="center"/>
    </xf>
    <xf numFmtId="179" fontId="17" fillId="0" borderId="1" xfId="11" applyNumberFormat="1" applyFont="1" applyFill="1" applyBorder="1" applyAlignment="1" applyProtection="1">
      <alignment horizontal="center" vertical="center"/>
    </xf>
    <xf numFmtId="179" fontId="17" fillId="0" borderId="7" xfId="11" applyNumberFormat="1" applyFont="1" applyFill="1" applyBorder="1" applyAlignment="1" applyProtection="1">
      <alignment horizontal="center" vertical="center"/>
    </xf>
    <xf numFmtId="179" fontId="17" fillId="0" borderId="57" xfId="11" applyNumberFormat="1" applyFont="1" applyFill="1" applyBorder="1" applyAlignment="1" applyProtection="1">
      <alignment horizontal="center" vertical="center"/>
    </xf>
    <xf numFmtId="177" fontId="10" fillId="0" borderId="45" xfId="11" applyNumberFormat="1" applyFont="1" applyFill="1" applyBorder="1" applyAlignment="1" applyProtection="1">
      <alignment horizontal="center" vertical="center" textRotation="255"/>
    </xf>
    <xf numFmtId="177" fontId="10" fillId="0" borderId="46" xfId="11" applyNumberFormat="1" applyFont="1" applyFill="1" applyBorder="1" applyAlignment="1" applyProtection="1">
      <alignment horizontal="center" vertical="center" textRotation="255"/>
    </xf>
    <xf numFmtId="38" fontId="17" fillId="0" borderId="50" xfId="11" applyNumberFormat="1" applyFont="1" applyFill="1" applyBorder="1" applyAlignment="1" applyProtection="1">
      <alignment horizontal="center" vertical="center"/>
    </xf>
    <xf numFmtId="38" fontId="17" fillId="0" borderId="47" xfId="11" applyNumberFormat="1" applyFont="1" applyFill="1" applyBorder="1" applyAlignment="1" applyProtection="1">
      <alignment horizontal="center" vertical="center"/>
    </xf>
    <xf numFmtId="38" fontId="17" fillId="7" borderId="48" xfId="11" applyNumberFormat="1" applyFont="1" applyFill="1" applyBorder="1" applyAlignment="1" applyProtection="1">
      <alignment horizontal="center" vertical="center"/>
    </xf>
    <xf numFmtId="38" fontId="17" fillId="0" borderId="7" xfId="11" applyNumberFormat="1" applyFont="1" applyFill="1" applyBorder="1" applyAlignment="1" applyProtection="1">
      <alignment horizontal="center" vertical="center"/>
    </xf>
    <xf numFmtId="38" fontId="17" fillId="0" borderId="48" xfId="11" applyNumberFormat="1" applyFont="1" applyFill="1" applyBorder="1" applyAlignment="1" applyProtection="1">
      <alignment horizontal="center" vertical="center"/>
    </xf>
    <xf numFmtId="38" fontId="17" fillId="0" borderId="49" xfId="11" applyNumberFormat="1" applyFont="1" applyFill="1" applyBorder="1" applyAlignment="1" applyProtection="1">
      <alignment horizontal="center" vertical="center"/>
    </xf>
    <xf numFmtId="38" fontId="17" fillId="4" borderId="48" xfId="11" applyNumberFormat="1" applyFont="1" applyFill="1" applyBorder="1" applyAlignment="1" applyProtection="1">
      <alignment horizontal="center" vertical="center"/>
    </xf>
    <xf numFmtId="38" fontId="17" fillId="4" borderId="49" xfId="11" applyNumberFormat="1" applyFont="1" applyFill="1" applyBorder="1" applyAlignment="1" applyProtection="1">
      <alignment horizontal="center" vertical="center"/>
    </xf>
    <xf numFmtId="38" fontId="17" fillId="7" borderId="1" xfId="11" applyNumberFormat="1" applyFont="1" applyFill="1" applyBorder="1" applyAlignment="1" applyProtection="1">
      <alignment horizontal="center" vertical="center"/>
    </xf>
    <xf numFmtId="179" fontId="17" fillId="2" borderId="0" xfId="11" applyNumberFormat="1" applyFont="1" applyFill="1" applyBorder="1" applyAlignment="1" applyProtection="1">
      <alignment horizontal="center" vertical="center"/>
    </xf>
    <xf numFmtId="177" fontId="11" fillId="2" borderId="0" xfId="11" applyNumberFormat="1" applyFont="1" applyFill="1" applyBorder="1">
      <alignment vertical="center"/>
    </xf>
    <xf numFmtId="0" fontId="8" fillId="8" borderId="0" xfId="5" applyFont="1" applyFill="1" applyProtection="1">
      <alignment vertical="center"/>
    </xf>
    <xf numFmtId="0" fontId="9" fillId="8" borderId="0" xfId="5" applyFont="1" applyFill="1" applyProtection="1">
      <alignment vertical="center"/>
    </xf>
    <xf numFmtId="0" fontId="9" fillId="8" borderId="0" xfId="5" applyFont="1" applyFill="1" applyAlignment="1" applyProtection="1">
      <alignment horizontal="center" vertical="center"/>
    </xf>
    <xf numFmtId="0" fontId="10" fillId="8" borderId="0" xfId="5" applyFont="1" applyFill="1" applyProtection="1">
      <alignment vertical="center"/>
    </xf>
    <xf numFmtId="0" fontId="9" fillId="0" borderId="0" xfId="5" applyFont="1" applyFill="1" applyAlignment="1" applyProtection="1">
      <alignment horizontal="center" vertical="center"/>
      <protection locked="0"/>
    </xf>
    <xf numFmtId="0" fontId="9" fillId="0" borderId="58" xfId="5" applyFont="1" applyFill="1" applyBorder="1" applyAlignment="1" applyProtection="1">
      <alignment horizontal="center" vertical="center" textRotation="255"/>
    </xf>
    <xf numFmtId="0" fontId="41" fillId="9" borderId="0" xfId="5" applyFont="1" applyFill="1" applyBorder="1" applyAlignment="1" applyProtection="1">
      <alignment horizontal="distributed" vertical="center" indent="1"/>
    </xf>
    <xf numFmtId="0" fontId="42"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18" fillId="0" borderId="59" xfId="5" applyFont="1" applyFill="1" applyBorder="1" applyAlignment="1" applyProtection="1">
      <alignment horizontal="center" vertical="center"/>
    </xf>
    <xf numFmtId="0" fontId="18" fillId="0" borderId="60" xfId="5" applyFont="1" applyFill="1" applyBorder="1" applyAlignment="1" applyProtection="1">
      <alignment horizontal="center" vertical="center"/>
    </xf>
    <xf numFmtId="0" fontId="18" fillId="0" borderId="61" xfId="5" applyFont="1" applyFill="1" applyBorder="1" applyAlignment="1" applyProtection="1">
      <alignment horizontal="center" vertical="center"/>
    </xf>
    <xf numFmtId="0" fontId="37" fillId="0" borderId="0" xfId="5" applyFont="1" applyFill="1" applyBorder="1" applyAlignment="1" applyProtection="1">
      <alignment horizontal="left" vertical="center"/>
    </xf>
    <xf numFmtId="0" fontId="17" fillId="0" borderId="0" xfId="5" applyFont="1" applyFill="1" applyAlignment="1" applyProtection="1">
      <alignment horizontal="justify" vertical="top"/>
    </xf>
    <xf numFmtId="0" fontId="17" fillId="0" borderId="0" xfId="5" applyFont="1" applyFill="1" applyAlignment="1" applyProtection="1">
      <alignment horizontal="justify" vertical="top" wrapText="1"/>
    </xf>
    <xf numFmtId="0" fontId="17" fillId="0" borderId="0" xfId="5" applyFont="1" applyFill="1" applyAlignment="1" applyProtection="1">
      <alignment horizontal="left" vertical="top" wrapText="1"/>
    </xf>
    <xf numFmtId="0" fontId="17" fillId="0" borderId="0" xfId="5" applyFont="1" applyFill="1" applyBorder="1" applyAlignment="1" applyProtection="1">
      <alignment vertical="top" wrapText="1"/>
    </xf>
    <xf numFmtId="0" fontId="18" fillId="0" borderId="8" xfId="5" applyFont="1" applyFill="1" applyBorder="1" applyAlignment="1" applyProtection="1">
      <alignment horizontal="left" vertical="center"/>
    </xf>
    <xf numFmtId="0" fontId="19" fillId="0" borderId="14" xfId="5" applyFont="1" applyFill="1" applyBorder="1" applyAlignment="1" applyProtection="1">
      <alignment horizontal="left" vertical="center"/>
    </xf>
    <xf numFmtId="0" fontId="19" fillId="0" borderId="15"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8" fillId="0" borderId="0" xfId="6" applyFont="1" applyAlignment="1" applyProtection="1">
      <alignment horizontal="justify" vertical="top" wrapText="1"/>
    </xf>
    <xf numFmtId="0" fontId="8" fillId="0" borderId="0" xfId="5" applyFont="1" applyAlignment="1" applyProtection="1">
      <alignment horizontal="left" vertical="top" wrapText="1"/>
    </xf>
    <xf numFmtId="0" fontId="18" fillId="0" borderId="21"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11" fillId="0" borderId="32" xfId="0" applyFont="1" applyBorder="1" applyAlignment="1">
      <alignment vertical="center"/>
    </xf>
    <xf numFmtId="0" fontId="42" fillId="0" borderId="32" xfId="5" applyFont="1" applyFill="1" applyBorder="1" applyAlignment="1" applyProtection="1">
      <alignment horizontal="left" vertical="center"/>
    </xf>
    <xf numFmtId="0" fontId="8" fillId="3" borderId="0" xfId="5" applyFont="1" applyFill="1" applyAlignment="1" applyProtection="1">
      <alignment horizontal="left" vertical="center"/>
      <protection locked="0"/>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11" fillId="0" borderId="38" xfId="0" applyFont="1" applyBorder="1" applyAlignment="1">
      <alignment vertical="center"/>
    </xf>
    <xf numFmtId="0" fontId="43" fillId="0" borderId="41" xfId="5" applyFont="1" applyFill="1" applyBorder="1" applyAlignment="1" applyProtection="1">
      <alignment horizontal="center" vertical="center" shrinkToFit="1"/>
    </xf>
    <xf numFmtId="178" fontId="31" fillId="0" borderId="0" xfId="5" applyNumberFormat="1" applyFont="1" applyFill="1" applyAlignment="1" applyProtection="1">
      <alignment horizontal="center" vertical="center"/>
      <protection locked="0"/>
    </xf>
    <xf numFmtId="0" fontId="17" fillId="0" borderId="0" xfId="5" applyFont="1" applyFill="1" applyBorder="1" applyAlignment="1" applyProtection="1">
      <alignment horizontal="justify" vertical="top"/>
    </xf>
    <xf numFmtId="0" fontId="17" fillId="0" borderId="0" xfId="5" applyFont="1" applyFill="1" applyBorder="1" applyAlignment="1" applyProtection="1">
      <alignment horizontal="justify" vertical="top" wrapText="1"/>
    </xf>
    <xf numFmtId="0" fontId="17" fillId="3" borderId="50" xfId="5" applyFont="1" applyFill="1" applyBorder="1" applyAlignment="1" applyProtection="1">
      <alignment horizontal="center" vertical="center"/>
      <protection locked="0"/>
    </xf>
    <xf numFmtId="0" fontId="17" fillId="3" borderId="47" xfId="5" applyFont="1" applyFill="1" applyBorder="1" applyAlignment="1" applyProtection="1">
      <alignment horizontal="center" vertical="center"/>
      <protection locked="0"/>
    </xf>
    <xf numFmtId="0" fontId="17" fillId="3" borderId="48" xfId="5" applyFont="1" applyFill="1" applyBorder="1" applyAlignment="1" applyProtection="1">
      <alignment horizontal="center" vertical="center"/>
      <protection locked="0"/>
    </xf>
    <xf numFmtId="0" fontId="17" fillId="3" borderId="49" xfId="5" applyFont="1" applyFill="1" applyBorder="1" applyAlignment="1" applyProtection="1">
      <alignment horizontal="center" vertical="center"/>
      <protection locked="0"/>
    </xf>
    <xf numFmtId="0" fontId="17" fillId="10" borderId="48" xfId="5" applyFont="1" applyFill="1" applyBorder="1" applyAlignment="1" applyProtection="1">
      <alignment horizontal="center" vertical="center"/>
    </xf>
    <xf numFmtId="0" fontId="17" fillId="10" borderId="49" xfId="5" applyFont="1" applyFill="1" applyBorder="1" applyAlignment="1" applyProtection="1">
      <alignment horizontal="center" vertical="center"/>
    </xf>
    <xf numFmtId="0" fontId="17" fillId="10" borderId="45" xfId="5" applyFont="1" applyFill="1" applyBorder="1" applyAlignment="1" applyProtection="1">
      <alignment horizontal="center" vertical="center"/>
      <protection locked="0"/>
    </xf>
    <xf numFmtId="0" fontId="17" fillId="3" borderId="51" xfId="5" applyFont="1" applyFill="1" applyBorder="1" applyAlignment="1" applyProtection="1">
      <alignment horizontal="center" vertical="center"/>
      <protection locked="0"/>
    </xf>
    <xf numFmtId="0" fontId="17" fillId="3" borderId="6"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44" fillId="0" borderId="41" xfId="5" applyFont="1" applyFill="1" applyBorder="1" applyAlignment="1">
      <alignment vertical="center" shrinkToFit="1"/>
    </xf>
    <xf numFmtId="0" fontId="9" fillId="0" borderId="48" xfId="5" applyFont="1" applyFill="1" applyBorder="1" applyAlignment="1" applyProtection="1">
      <alignment horizontal="center" vertical="center" shrinkToFit="1"/>
    </xf>
    <xf numFmtId="0" fontId="9" fillId="0" borderId="0" xfId="5" applyFont="1" applyFill="1" applyBorder="1" applyAlignment="1" applyProtection="1">
      <alignment vertical="center"/>
    </xf>
    <xf numFmtId="0" fontId="9" fillId="0" borderId="62" xfId="5" applyFont="1" applyFill="1" applyBorder="1" applyAlignment="1" applyProtection="1">
      <alignment horizontal="center" vertical="center" textRotation="255"/>
    </xf>
    <xf numFmtId="0" fontId="9" fillId="0" borderId="63" xfId="5" applyFont="1" applyFill="1" applyBorder="1" applyAlignment="1" applyProtection="1">
      <alignment horizontal="center" vertical="center" textRotation="255"/>
    </xf>
    <xf numFmtId="0" fontId="9" fillId="0" borderId="64" xfId="5" applyFont="1" applyFill="1" applyBorder="1" applyAlignment="1" applyProtection="1">
      <alignment horizontal="center" vertical="center" textRotation="255"/>
    </xf>
    <xf numFmtId="0" fontId="45" fillId="0" borderId="65" xfId="5" applyFont="1" applyFill="1" applyBorder="1" applyAlignment="1" applyProtection="1">
      <alignment horizontal="center" vertical="center"/>
      <protection locked="0"/>
    </xf>
    <xf numFmtId="0" fontId="45" fillId="0" borderId="66" xfId="5" applyFont="1" applyFill="1" applyBorder="1" applyAlignment="1" applyProtection="1">
      <alignment horizontal="center" vertical="center"/>
      <protection locked="0"/>
    </xf>
    <xf numFmtId="0" fontId="45" fillId="0" borderId="67" xfId="5" applyFont="1" applyFill="1" applyBorder="1" applyAlignment="1" applyProtection="1">
      <alignment horizontal="center" vertical="center"/>
      <protection locked="0"/>
    </xf>
    <xf numFmtId="0" fontId="37" fillId="0" borderId="0" xfId="5" applyFont="1" applyFill="1" applyAlignment="1" applyProtection="1">
      <alignment vertical="center" shrinkToFit="1"/>
    </xf>
    <xf numFmtId="0" fontId="9" fillId="0" borderId="0" xfId="5" applyFont="1" applyFill="1" applyBorder="1" applyProtection="1">
      <alignment vertical="center"/>
    </xf>
    <xf numFmtId="0" fontId="45" fillId="0" borderId="68" xfId="5" applyFont="1" applyFill="1" applyBorder="1" applyAlignment="1" applyProtection="1">
      <alignment horizontal="center" vertical="center"/>
      <protection locked="0"/>
    </xf>
    <xf numFmtId="0" fontId="45" fillId="0" borderId="69" xfId="5" applyFont="1" applyFill="1" applyBorder="1" applyAlignment="1" applyProtection="1">
      <alignment horizontal="center" vertical="center"/>
      <protection locked="0"/>
    </xf>
    <xf numFmtId="0" fontId="45" fillId="0" borderId="70" xfId="5" applyFont="1" applyFill="1" applyBorder="1" applyAlignment="1" applyProtection="1">
      <alignment horizontal="center" vertical="center"/>
      <protection locked="0"/>
    </xf>
    <xf numFmtId="0" fontId="24" fillId="0" borderId="45" xfId="5" applyFont="1" applyFill="1" applyBorder="1" applyAlignment="1" applyProtection="1">
      <alignment horizontal="center" vertical="center" wrapText="1"/>
    </xf>
    <xf numFmtId="0" fontId="24" fillId="0" borderId="46" xfId="5" applyFont="1" applyFill="1" applyBorder="1" applyAlignment="1" applyProtection="1">
      <alignment horizontal="center" vertical="center" wrapText="1"/>
    </xf>
    <xf numFmtId="0" fontId="17" fillId="5" borderId="50" xfId="5" applyFont="1" applyFill="1" applyBorder="1" applyAlignment="1" applyProtection="1">
      <alignment horizontal="center" vertical="center"/>
      <protection locked="0"/>
    </xf>
    <xf numFmtId="0" fontId="17" fillId="5" borderId="47" xfId="5" applyFont="1" applyFill="1" applyBorder="1" applyAlignment="1" applyProtection="1">
      <alignment horizontal="center" vertical="center"/>
      <protection locked="0"/>
    </xf>
    <xf numFmtId="0" fontId="17" fillId="5" borderId="48" xfId="5" applyFont="1" applyFill="1" applyBorder="1" applyAlignment="1" applyProtection="1">
      <alignment horizontal="center" vertical="center"/>
      <protection locked="0"/>
    </xf>
    <xf numFmtId="0" fontId="17" fillId="5" borderId="49" xfId="5" applyFont="1" applyFill="1" applyBorder="1" applyAlignment="1" applyProtection="1">
      <alignment horizontal="center" vertical="center"/>
      <protection locked="0"/>
    </xf>
    <xf numFmtId="0" fontId="17" fillId="0" borderId="49" xfId="5" applyFont="1" applyFill="1" applyBorder="1" applyAlignment="1" applyProtection="1">
      <alignment horizontal="center" vertical="center"/>
      <protection locked="0"/>
    </xf>
    <xf numFmtId="0" fontId="17" fillId="0" borderId="47"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8" xfId="5" applyFont="1" applyFill="1" applyBorder="1" applyAlignment="1" applyProtection="1">
      <alignment horizontal="center" vertical="center"/>
      <protection locked="0"/>
    </xf>
    <xf numFmtId="0" fontId="17" fillId="0" borderId="6" xfId="5" applyFont="1" applyFill="1" applyBorder="1" applyAlignment="1" applyProtection="1">
      <alignment horizontal="center" vertical="center"/>
      <protection locked="0"/>
    </xf>
    <xf numFmtId="0" fontId="24" fillId="8" borderId="0" xfId="5" applyFont="1" applyFill="1" applyAlignment="1" applyProtection="1">
      <alignment horizontal="left" vertical="center" wrapText="1"/>
    </xf>
    <xf numFmtId="0" fontId="24" fillId="8" borderId="0" xfId="5" applyFont="1" applyFill="1" applyAlignment="1" applyProtection="1">
      <alignment vertical="center" wrapText="1"/>
    </xf>
    <xf numFmtId="0" fontId="8" fillId="8" borderId="0" xfId="5" applyFont="1" applyFill="1" applyAlignment="1" applyProtection="1">
      <alignment vertical="center" wrapText="1"/>
    </xf>
    <xf numFmtId="0" fontId="0" fillId="0" borderId="0" xfId="7" applyFont="1">
      <alignment vertical="center"/>
    </xf>
    <xf numFmtId="0" fontId="46" fillId="0" borderId="0" xfId="7" applyFont="1">
      <alignment vertical="center"/>
    </xf>
    <xf numFmtId="0" fontId="47" fillId="0" borderId="0" xfId="7" applyFont="1" applyProtection="1">
      <alignment vertical="center"/>
    </xf>
    <xf numFmtId="0" fontId="48" fillId="0" borderId="0" xfId="7" applyFont="1" applyProtection="1">
      <alignment vertical="center"/>
    </xf>
    <xf numFmtId="0" fontId="49" fillId="0" borderId="0" xfId="7" applyFont="1" applyAlignment="1" applyProtection="1">
      <alignment horizontal="center" vertical="center"/>
    </xf>
    <xf numFmtId="0" fontId="47" fillId="0" borderId="0" xfId="7" applyFont="1" applyAlignment="1" applyProtection="1">
      <alignment horizontal="left" vertical="center" wrapText="1"/>
    </xf>
    <xf numFmtId="0" fontId="47" fillId="0" borderId="0" xfId="7" applyFont="1" applyAlignment="1" applyProtection="1">
      <alignment horizontal="center" vertical="center"/>
    </xf>
    <xf numFmtId="0" fontId="47" fillId="11" borderId="1" xfId="7" applyFont="1" applyFill="1" applyBorder="1" applyAlignment="1" applyProtection="1">
      <alignment horizontal="center" vertical="center"/>
      <protection locked="0"/>
    </xf>
    <xf numFmtId="0" fontId="47" fillId="0" borderId="0" xfId="7" applyFont="1" applyAlignment="1" applyProtection="1">
      <alignment vertical="center" wrapText="1"/>
    </xf>
    <xf numFmtId="0" fontId="47" fillId="0" borderId="0" xfId="7" applyFont="1">
      <alignment vertical="center"/>
    </xf>
    <xf numFmtId="0" fontId="50" fillId="0" borderId="0" xfId="7" applyFont="1">
      <alignment vertical="center"/>
    </xf>
    <xf numFmtId="0" fontId="51" fillId="0" borderId="0" xfId="7" applyFont="1" applyProtection="1">
      <alignment vertical="center"/>
    </xf>
    <xf numFmtId="0" fontId="51" fillId="0" borderId="0" xfId="7" applyFont="1" applyAlignment="1" applyProtection="1">
      <alignment horizontal="left" vertical="center" wrapText="1"/>
    </xf>
    <xf numFmtId="0" fontId="52" fillId="0" borderId="0" xfId="7" applyFont="1" applyProtection="1">
      <alignment vertical="center"/>
    </xf>
    <xf numFmtId="0" fontId="52" fillId="0" borderId="0" xfId="7" applyFont="1" applyAlignment="1" applyProtection="1">
      <alignment vertical="center" shrinkToFit="1"/>
    </xf>
    <xf numFmtId="0" fontId="47" fillId="11" borderId="0" xfId="7" applyFont="1" applyFill="1" applyAlignment="1" applyProtection="1">
      <alignment horizontal="left" vertical="center"/>
      <protection locked="0"/>
    </xf>
    <xf numFmtId="0" fontId="53" fillId="0" borderId="0" xfId="7" applyFont="1" applyAlignment="1">
      <alignment vertical="center"/>
    </xf>
    <xf numFmtId="0" fontId="0" fillId="0" borderId="0" xfId="7" applyFont="1" applyAlignment="1">
      <alignment vertical="center"/>
    </xf>
    <xf numFmtId="0" fontId="47"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4" fillId="0" borderId="0" xfId="7" applyFont="1">
      <alignment vertical="center"/>
    </xf>
    <xf numFmtId="0" fontId="3" fillId="0" borderId="0" xfId="6">
      <alignment vertical="center"/>
    </xf>
    <xf numFmtId="0" fontId="55" fillId="0" borderId="0" xfId="6" applyFont="1" applyAlignment="1">
      <alignment horizontal="right" vertical="center"/>
    </xf>
    <xf numFmtId="0" fontId="56" fillId="0" borderId="0" xfId="6" applyFont="1" applyBorder="1" applyAlignment="1">
      <alignment horizontal="center" vertical="center"/>
    </xf>
    <xf numFmtId="0" fontId="57" fillId="0" borderId="0" xfId="6" applyFont="1">
      <alignment vertical="center"/>
    </xf>
    <xf numFmtId="0" fontId="58" fillId="0" borderId="0" xfId="6" applyFont="1" applyAlignment="1">
      <alignment horizontal="right" vertical="top" indent="1"/>
    </xf>
  </cellXfs>
  <cellStyles count="12">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04【入札金額見積内訳書】公共下水道既設管渠等維持（管更生）（R6）工事" xfId="8"/>
    <cellStyle name="標準_05_自己採点申請書兼内訳書_R5" xfId="9"/>
    <cellStyle name="標準_内訳書" xfId="10"/>
    <cellStyle name="桁区切り" xfId="11" builtinId="6"/>
  </cellStyles>
  <dxfs count="148">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168910</xdr:colOff>
      <xdr:row>0</xdr:row>
      <xdr:rowOff>256540</xdr:rowOff>
    </xdr:from>
    <xdr:to xmlns:xdr="http://schemas.openxmlformats.org/drawingml/2006/spreadsheetDrawing">
      <xdr:col>25</xdr:col>
      <xdr:colOff>358775</xdr:colOff>
      <xdr:row>3</xdr:row>
      <xdr:rowOff>25400</xdr:rowOff>
    </xdr:to>
    <xdr:sp macro="" textlink="">
      <xdr:nvSpPr>
        <xdr:cNvPr id="2" name="角丸四角形吹き出し 1"/>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200660</xdr:colOff>
      <xdr:row>59</xdr:row>
      <xdr:rowOff>87630</xdr:rowOff>
    </xdr:from>
    <xdr:to xmlns:xdr="http://schemas.openxmlformats.org/drawingml/2006/spreadsheetDrawing">
      <xdr:col>35</xdr:col>
      <xdr:colOff>24765</xdr:colOff>
      <xdr:row>102</xdr:row>
      <xdr:rowOff>26035</xdr:rowOff>
    </xdr:to>
    <xdr:sp macro="" textlink="">
      <xdr:nvSpPr>
        <xdr:cNvPr id="4" name="テキスト ボックス 3"/>
        <xdr:cNvSpPr/>
      </xdr:nvSpPr>
      <xdr:spPr>
        <a:xfrm>
          <a:off x="7546340" y="11007090"/>
          <a:ext cx="7745095" cy="7146925"/>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601450"/>
          <a:ext cx="21463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79360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3485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52500"/>
          <a:ext cx="5596255" cy="466915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endParaRPr kumimoji="1" lang="ja-JP" altLang="en-US" sz="900">
            <a:solidFill>
              <a:schemeClr val="tx1"/>
            </a:solidFill>
          </a:endParaRPr>
        </a:p>
        <a:p>
          <a:pPr algn="l"/>
          <a:r>
            <a:rPr kumimoji="1" lang="ja-JP" altLang="en-US" sz="900">
              <a:solidFill>
                <a:schemeClr val="tx1"/>
              </a:solidFill>
            </a:rPr>
            <a:t>・「自己採点申請書」</a:t>
          </a:r>
          <a:endParaRPr kumimoji="1" lang="ja-JP" altLang="en-US" sz="900">
            <a:solidFill>
              <a:schemeClr val="tx1"/>
            </a:solidFill>
          </a:endParaRP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a:t>
          </a:r>
          <a:r>
            <a:rPr kumimoji="1" lang="ja-JP" altLang="en-US" sz="900">
              <a:solidFill>
                <a:schemeClr val="tx1"/>
              </a:solidFill>
            </a:rPr>
            <a:t>下図の②「提出ファイルイメージ」を参照し、</a:t>
          </a:r>
          <a:r>
            <a:rPr kumimoji="1" lang="ja-JP" altLang="en-US" sz="900">
              <a:solidFill>
                <a:schemeClr val="tx1"/>
              </a:solidFill>
            </a:rPr>
            <a:t>シートは分けずに同一ファイルのままにしてください</a:t>
          </a:r>
          <a:r>
            <a:rPr kumimoji="1" lang="ja-JP" altLang="en-US" sz="900">
              <a:solidFill>
                <a:schemeClr val="tx1"/>
              </a:solidFill>
            </a:rPr>
            <a:t>）</a:t>
          </a:r>
          <a:endParaRPr kumimoji="1" lang="ja-JP" altLang="en-US" sz="900">
            <a:solidFill>
              <a:schemeClr val="tx1"/>
            </a:solidFill>
          </a:endParaRP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a:t>
          </a:r>
          <a:r>
            <a:rPr kumimoji="1" lang="ja-JP" altLang="en-US" sz="900">
              <a:solidFill>
                <a:schemeClr val="tx1"/>
              </a:solidFill>
            </a:rPr>
            <a:t>①「電子入札システム画面イメージ」参照）</a:t>
          </a:r>
          <a:endParaRPr kumimoji="1" lang="ja-JP" altLang="en-US"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endParaRPr kumimoji="1" lang="ja-JP" altLang="en-US" sz="1100"/>
        </a:p>
        <a:p>
          <a:pPr algn="l"/>
          <a:r>
            <a:rPr kumimoji="1" lang="ja-JP" altLang="en-US" sz="1100"/>
            <a:t>※</a:t>
          </a:r>
          <a:r>
            <a:rPr kumimoji="1" lang="ja-JP" altLang="en-US" sz="1100"/>
            <a:t>．電子くじを使用する調達案件では、「くじ入力番号」項目が表示されます。（必須入力）</a:t>
          </a:r>
          <a:endParaRPr kumimoji="1" lang="ja-JP" altLang="en-US" sz="1100"/>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endParaRPr kumimoji="1" lang="ja-JP" altLang="en-US" sz="1100"/>
        </a:p>
        <a:p>
          <a:pPr algn="l"/>
          <a:r>
            <a:rPr kumimoji="1" lang="ja-JP" altLang="en-US" sz="1100"/>
            <a:t>（埼玉県ホームページ電子入札総合案内「お問合せ／よくある質問」⇒電子入札の関係⇒６３０３参照</a:t>
          </a:r>
          <a:r>
            <a:rPr kumimoji="1" lang="ja-JP" altLang="en-US" sz="1100"/>
            <a:t>） </a:t>
          </a:r>
          <a:endParaRPr kumimoji="1" lang="ja-JP" altLang="en-US" sz="1100"/>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40"/>
  <sheetViews>
    <sheetView view="pageBreakPreview" zoomScaleSheetLayoutView="100" workbookViewId="0">
      <selection activeCell="F42" sqref="F42"/>
    </sheetView>
  </sheetViews>
  <sheetFormatPr defaultRowHeight="13.2"/>
  <cols>
    <col min="1" max="1" width="34.375" style="1" customWidth="1"/>
    <col min="2" max="3" width="8.75" style="1" customWidth="1"/>
    <col min="4" max="5" width="17.5" style="1" customWidth="1"/>
    <col min="6" max="6" width="16.75" style="1" customWidth="1"/>
    <col min="7" max="16384" width="9" style="1" customWidth="1"/>
  </cols>
  <sheetData>
    <row r="1" spans="1:9" ht="30" customHeight="1">
      <c r="A1" s="2" t="s">
        <v>127</v>
      </c>
      <c r="B1" s="2"/>
      <c r="C1" s="2"/>
      <c r="D1" s="2"/>
      <c r="E1" s="2"/>
      <c r="F1" s="2"/>
    </row>
    <row r="2" spans="1:9" ht="30" customHeight="1">
      <c r="E2" s="13" t="s">
        <v>146</v>
      </c>
      <c r="F2" s="13"/>
    </row>
    <row r="3" spans="1:9" ht="30" customHeight="1">
      <c r="A3" s="3" t="s">
        <v>26</v>
      </c>
      <c r="B3" s="6" t="s">
        <v>96</v>
      </c>
      <c r="C3" s="8"/>
      <c r="D3" s="8"/>
    </row>
    <row r="4" spans="1:9" ht="30" customHeight="1">
      <c r="A4" s="3" t="s">
        <v>145</v>
      </c>
      <c r="B4" s="6" t="s">
        <v>153</v>
      </c>
      <c r="C4" s="6"/>
      <c r="D4" s="6"/>
      <c r="I4" s="10"/>
    </row>
    <row r="5" spans="1:9" ht="30" customHeight="1">
      <c r="A5" s="3"/>
      <c r="B5" s="6"/>
      <c r="C5" s="6"/>
      <c r="D5" s="6"/>
      <c r="I5" s="10"/>
    </row>
    <row r="6" spans="1:9" ht="30" customHeight="1">
      <c r="A6" s="3"/>
      <c r="B6" s="6"/>
      <c r="C6" s="6"/>
      <c r="D6" s="10" t="s">
        <v>116</v>
      </c>
      <c r="I6" s="10"/>
    </row>
    <row r="7" spans="1:9" ht="26.25" customHeight="1">
      <c r="D7" s="9" t="s">
        <v>9</v>
      </c>
    </row>
    <row r="8" spans="1:9" ht="30" customHeight="1"/>
    <row r="9" spans="1:9" ht="30" customHeight="1">
      <c r="A9" s="4" t="s">
        <v>129</v>
      </c>
      <c r="B9" s="4" t="s">
        <v>131</v>
      </c>
      <c r="C9" s="4" t="s">
        <v>132</v>
      </c>
      <c r="D9" s="11" t="s">
        <v>133</v>
      </c>
      <c r="E9" s="4" t="s">
        <v>123</v>
      </c>
      <c r="F9" s="4" t="s">
        <v>134</v>
      </c>
    </row>
    <row r="10" spans="1:9" ht="30" customHeight="1">
      <c r="A10" s="5" t="s">
        <v>154</v>
      </c>
      <c r="B10" s="5"/>
      <c r="C10" s="5"/>
      <c r="D10" s="12"/>
      <c r="E10" s="5"/>
      <c r="F10" s="5"/>
    </row>
    <row r="11" spans="1:9" ht="30" customHeight="1">
      <c r="A11" s="5" t="s">
        <v>155</v>
      </c>
      <c r="B11" s="7">
        <v>1</v>
      </c>
      <c r="C11" s="4" t="s">
        <v>177</v>
      </c>
      <c r="D11" s="12"/>
      <c r="E11" s="5"/>
      <c r="F11" s="5"/>
    </row>
    <row r="12" spans="1:9" ht="30" customHeight="1">
      <c r="A12" s="5" t="s">
        <v>15</v>
      </c>
      <c r="B12" s="7">
        <v>1</v>
      </c>
      <c r="C12" s="4" t="s">
        <v>177</v>
      </c>
      <c r="D12" s="12"/>
      <c r="E12" s="5"/>
      <c r="F12" s="5"/>
    </row>
    <row r="13" spans="1:9" ht="30" customHeight="1">
      <c r="A13" s="5" t="s">
        <v>156</v>
      </c>
      <c r="B13" s="7">
        <v>1</v>
      </c>
      <c r="C13" s="4" t="s">
        <v>177</v>
      </c>
      <c r="D13" s="12"/>
      <c r="E13" s="5"/>
      <c r="F13" s="5"/>
    </row>
    <row r="14" spans="1:9" ht="30" customHeight="1">
      <c r="A14" s="5" t="s">
        <v>157</v>
      </c>
      <c r="B14" s="7">
        <v>1</v>
      </c>
      <c r="C14" s="4" t="s">
        <v>177</v>
      </c>
      <c r="D14" s="12"/>
      <c r="E14" s="5"/>
      <c r="F14" s="5"/>
    </row>
    <row r="15" spans="1:9" ht="30" customHeight="1">
      <c r="A15" s="5" t="s">
        <v>158</v>
      </c>
      <c r="B15" s="7">
        <v>1</v>
      </c>
      <c r="C15" s="4" t="s">
        <v>177</v>
      </c>
      <c r="D15" s="12"/>
      <c r="E15" s="5"/>
      <c r="F15" s="5"/>
    </row>
    <row r="16" spans="1:9" ht="30" customHeight="1">
      <c r="A16" s="5" t="s">
        <v>159</v>
      </c>
      <c r="B16" s="7">
        <v>1</v>
      </c>
      <c r="C16" s="4" t="s">
        <v>177</v>
      </c>
      <c r="D16" s="12"/>
      <c r="E16" s="5"/>
      <c r="F16" s="5"/>
    </row>
    <row r="17" spans="1:6" ht="30" customHeight="1">
      <c r="A17" s="5" t="s">
        <v>160</v>
      </c>
      <c r="B17" s="7">
        <v>1</v>
      </c>
      <c r="C17" s="4" t="s">
        <v>177</v>
      </c>
      <c r="D17" s="12"/>
      <c r="E17" s="5"/>
      <c r="F17" s="5"/>
    </row>
    <row r="18" spans="1:6" ht="30" customHeight="1">
      <c r="A18" s="5" t="s">
        <v>161</v>
      </c>
      <c r="B18" s="7">
        <v>1</v>
      </c>
      <c r="C18" s="4" t="s">
        <v>177</v>
      </c>
      <c r="D18" s="12"/>
      <c r="E18" s="5"/>
      <c r="F18" s="5"/>
    </row>
    <row r="19" spans="1:6" ht="30" customHeight="1">
      <c r="A19" s="5" t="s">
        <v>162</v>
      </c>
      <c r="B19" s="7">
        <v>1</v>
      </c>
      <c r="C19" s="4" t="s">
        <v>177</v>
      </c>
      <c r="D19" s="11"/>
      <c r="E19" s="5"/>
      <c r="F19" s="5"/>
    </row>
    <row r="20" spans="1:6" ht="30" customHeight="1">
      <c r="A20" s="5" t="s">
        <v>163</v>
      </c>
      <c r="B20" s="7">
        <v>1</v>
      </c>
      <c r="C20" s="4" t="s">
        <v>177</v>
      </c>
      <c r="D20" s="11"/>
      <c r="E20" s="5"/>
      <c r="F20" s="5"/>
    </row>
    <row r="21" spans="1:6" ht="30" customHeight="1">
      <c r="A21" s="5" t="s">
        <v>109</v>
      </c>
      <c r="B21" s="7">
        <v>1</v>
      </c>
      <c r="C21" s="4" t="s">
        <v>177</v>
      </c>
      <c r="D21" s="11"/>
      <c r="E21" s="5"/>
      <c r="F21" s="5"/>
    </row>
    <row r="22" spans="1:6" ht="30" customHeight="1">
      <c r="A22" s="5" t="s">
        <v>164</v>
      </c>
      <c r="B22" s="7">
        <v>1</v>
      </c>
      <c r="C22" s="4" t="s">
        <v>177</v>
      </c>
      <c r="D22" s="11"/>
      <c r="E22" s="5"/>
      <c r="F22" s="5"/>
    </row>
    <row r="23" spans="1:6" ht="30" customHeight="1">
      <c r="A23" s="5" t="s">
        <v>165</v>
      </c>
      <c r="B23" s="7">
        <v>1</v>
      </c>
      <c r="C23" s="4" t="s">
        <v>177</v>
      </c>
      <c r="D23" s="11"/>
      <c r="E23" s="5"/>
      <c r="F23" s="5"/>
    </row>
    <row r="24" spans="1:6" ht="30" customHeight="1">
      <c r="A24" s="5" t="s">
        <v>94</v>
      </c>
      <c r="B24" s="7">
        <v>1</v>
      </c>
      <c r="C24" s="4" t="s">
        <v>177</v>
      </c>
      <c r="D24" s="11"/>
      <c r="E24" s="5"/>
      <c r="F24" s="5"/>
    </row>
    <row r="25" spans="1:6" ht="30" customHeight="1">
      <c r="A25" s="5" t="s">
        <v>41</v>
      </c>
      <c r="B25" s="7">
        <v>1</v>
      </c>
      <c r="C25" s="4" t="s">
        <v>177</v>
      </c>
      <c r="D25" s="11"/>
      <c r="E25" s="5"/>
      <c r="F25" s="5"/>
    </row>
    <row r="26" spans="1:6" ht="30" customHeight="1">
      <c r="A26" s="5" t="s">
        <v>130</v>
      </c>
      <c r="B26" s="7">
        <v>1</v>
      </c>
      <c r="C26" s="4" t="s">
        <v>177</v>
      </c>
      <c r="D26" s="11"/>
      <c r="E26" s="5"/>
      <c r="F26" s="5"/>
    </row>
    <row r="27" spans="1:6" ht="30" customHeight="1">
      <c r="A27" s="5" t="s">
        <v>166</v>
      </c>
      <c r="B27" s="7">
        <v>1</v>
      </c>
      <c r="C27" s="4" t="s">
        <v>177</v>
      </c>
      <c r="D27" s="11"/>
      <c r="E27" s="5"/>
      <c r="F27" s="5"/>
    </row>
    <row r="28" spans="1:6" ht="30" customHeight="1">
      <c r="A28" s="5" t="s">
        <v>167</v>
      </c>
      <c r="B28" s="7">
        <v>1</v>
      </c>
      <c r="C28" s="4" t="s">
        <v>177</v>
      </c>
      <c r="D28" s="11"/>
      <c r="E28" s="5"/>
      <c r="F28" s="5"/>
    </row>
    <row r="29" spans="1:6" ht="30" customHeight="1">
      <c r="A29" s="5" t="s">
        <v>70</v>
      </c>
      <c r="B29" s="7">
        <v>1</v>
      </c>
      <c r="C29" s="4" t="s">
        <v>177</v>
      </c>
      <c r="D29" s="11"/>
      <c r="E29" s="5"/>
      <c r="F29" s="5"/>
    </row>
    <row r="30" spans="1:6" ht="30" customHeight="1">
      <c r="A30" s="5" t="s">
        <v>168</v>
      </c>
      <c r="B30" s="7">
        <v>1</v>
      </c>
      <c r="C30" s="4" t="s">
        <v>177</v>
      </c>
      <c r="D30" s="11"/>
      <c r="E30" s="5"/>
      <c r="F30" s="5"/>
    </row>
    <row r="31" spans="1:6" ht="30" customHeight="1">
      <c r="A31" s="5" t="s">
        <v>169</v>
      </c>
      <c r="B31" s="7">
        <v>1</v>
      </c>
      <c r="C31" s="4" t="s">
        <v>177</v>
      </c>
      <c r="D31" s="11"/>
      <c r="E31" s="5"/>
      <c r="F31" s="5"/>
    </row>
    <row r="32" spans="1:6" ht="30" customHeight="1">
      <c r="A32" s="5" t="s">
        <v>171</v>
      </c>
      <c r="B32" s="7">
        <v>1</v>
      </c>
      <c r="C32" s="4" t="s">
        <v>177</v>
      </c>
      <c r="D32" s="11"/>
      <c r="E32" s="5"/>
      <c r="F32" s="5"/>
    </row>
    <row r="33" spans="1:6" ht="30" customHeight="1">
      <c r="A33" s="5" t="s">
        <v>73</v>
      </c>
      <c r="B33" s="7">
        <v>1</v>
      </c>
      <c r="C33" s="4" t="s">
        <v>177</v>
      </c>
      <c r="D33" s="11"/>
      <c r="E33" s="5"/>
      <c r="F33" s="5"/>
    </row>
    <row r="34" spans="1:6" ht="30" customHeight="1">
      <c r="A34" s="5" t="s">
        <v>170</v>
      </c>
      <c r="B34" s="7">
        <v>1</v>
      </c>
      <c r="C34" s="4" t="s">
        <v>177</v>
      </c>
      <c r="D34" s="11"/>
      <c r="E34" s="5"/>
      <c r="F34" s="5"/>
    </row>
    <row r="35" spans="1:6" ht="30" customHeight="1">
      <c r="A35" s="5" t="s">
        <v>137</v>
      </c>
      <c r="B35" s="7">
        <v>1</v>
      </c>
      <c r="C35" s="4" t="s">
        <v>177</v>
      </c>
      <c r="D35" s="11"/>
      <c r="E35" s="5"/>
      <c r="F35" s="5"/>
    </row>
    <row r="36" spans="1:6" ht="30" customHeight="1">
      <c r="A36" s="5" t="s">
        <v>172</v>
      </c>
      <c r="B36" s="7">
        <v>1</v>
      </c>
      <c r="C36" s="4" t="s">
        <v>177</v>
      </c>
      <c r="D36" s="11"/>
      <c r="E36" s="5"/>
      <c r="F36" s="5"/>
    </row>
    <row r="37" spans="1:6" ht="30" customHeight="1">
      <c r="A37" s="5" t="s">
        <v>173</v>
      </c>
      <c r="B37" s="7">
        <v>1</v>
      </c>
      <c r="C37" s="4" t="s">
        <v>177</v>
      </c>
      <c r="D37" s="11"/>
      <c r="E37" s="5"/>
      <c r="F37" s="5"/>
    </row>
    <row r="38" spans="1:6" ht="30" customHeight="1">
      <c r="A38" s="5" t="s">
        <v>174</v>
      </c>
      <c r="B38" s="7">
        <v>1</v>
      </c>
      <c r="C38" s="4" t="s">
        <v>177</v>
      </c>
      <c r="D38" s="11"/>
      <c r="E38" s="5"/>
      <c r="F38" s="5"/>
    </row>
    <row r="39" spans="1:6" ht="30" customHeight="1">
      <c r="A39" s="5" t="s">
        <v>175</v>
      </c>
      <c r="B39" s="7">
        <v>1</v>
      </c>
      <c r="C39" s="4" t="s">
        <v>177</v>
      </c>
      <c r="D39" s="4"/>
      <c r="E39" s="5"/>
      <c r="F39" s="5"/>
    </row>
    <row r="40" spans="1:6" ht="30" customHeight="1">
      <c r="A40" s="5" t="s">
        <v>176</v>
      </c>
      <c r="B40" s="7">
        <v>1</v>
      </c>
      <c r="C40" s="4" t="s">
        <v>177</v>
      </c>
      <c r="D40" s="5"/>
      <c r="E40" s="5"/>
      <c r="F40" s="5"/>
    </row>
    <row r="41" spans="1:6" ht="30" customHeight="1"/>
    <row r="42" spans="1:6" ht="30" customHeight="1"/>
    <row r="43" spans="1:6" ht="30" customHeight="1"/>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2">
    <mergeCell ref="A1:F1"/>
    <mergeCell ref="E2:F2"/>
  </mergeCells>
  <phoneticPr fontId="4"/>
  <pageMargins left="0.78740157480314965" right="0.19685039370078741" top="0.78740157480314965" bottom="0.19685039370078741" header="0.51181102362204722" footer="0.51181102362204722"/>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34" zoomScaleNormal="105" zoomScaleSheetLayoutView="100" workbookViewId="0">
      <selection activeCell="E20" sqref="E20:T20"/>
    </sheetView>
  </sheetViews>
  <sheetFormatPr defaultColWidth="9" defaultRowHeight="13.2"/>
  <cols>
    <col min="1" max="1" width="2.625" style="14" customWidth="1"/>
    <col min="2" max="2" width="3.5" style="15" customWidth="1"/>
    <col min="3" max="3" width="5.25" style="15" customWidth="1"/>
    <col min="4" max="8" width="5.44140625" style="15" customWidth="1"/>
    <col min="9" max="9" width="3.375" style="15" customWidth="1"/>
    <col min="10" max="13" width="4.625" style="15" customWidth="1"/>
    <col min="14" max="14" width="7.125" style="15" customWidth="1"/>
    <col min="15" max="15" width="17.44140625" style="15" customWidth="1"/>
    <col min="16" max="16" width="4.625" style="16" customWidth="1"/>
    <col min="17" max="17" width="5.88671875" style="15" customWidth="1"/>
    <col min="18" max="18" width="6" style="15" customWidth="1"/>
    <col min="19" max="20" width="5.6640625" style="16" customWidth="1"/>
    <col min="21" max="21" width="8.625" style="17" customWidth="1"/>
    <col min="22" max="22" width="1.625" style="14" customWidth="1"/>
    <col min="23" max="23" width="3.625" style="14" bestFit="1" customWidth="1"/>
    <col min="24" max="26" width="9.625" style="14" customWidth="1"/>
    <col min="27" max="27" width="26.5" style="14" bestFit="1" customWidth="1"/>
    <col min="28" max="28" width="5.625" style="18" bestFit="1" customWidth="1" outlineLevel="1"/>
    <col min="29" max="39" width="5" style="18" bestFit="1" customWidth="1" outlineLevel="1"/>
    <col min="40" max="40" width="8.5" style="19" customWidth="1" outlineLevel="1"/>
    <col min="41" max="41" width="9" style="14" customWidth="0" collapsed="1"/>
    <col min="42" max="16384" width="9" style="14"/>
  </cols>
  <sheetData>
    <row r="1" spans="1:23" ht="41.25" customHeight="1">
      <c r="A1" s="20"/>
      <c r="B1" s="22"/>
      <c r="C1" s="22"/>
      <c r="D1" s="22"/>
      <c r="E1" s="64"/>
      <c r="F1" s="64"/>
      <c r="G1" s="64"/>
      <c r="H1" s="64"/>
      <c r="I1" s="64"/>
      <c r="J1" s="64"/>
      <c r="K1" s="64"/>
      <c r="L1" s="64"/>
      <c r="M1" s="64"/>
      <c r="N1" s="64"/>
      <c r="O1" s="64"/>
      <c r="P1" s="137" t="s">
        <v>136</v>
      </c>
      <c r="Q1" s="137"/>
      <c r="R1" s="137"/>
      <c r="S1" s="175"/>
      <c r="T1" s="175"/>
      <c r="U1" s="188"/>
      <c r="V1" s="20"/>
    </row>
    <row r="2" spans="1:23" ht="17.25" customHeight="1">
      <c r="A2" s="20"/>
      <c r="B2" s="22"/>
      <c r="C2" s="22"/>
      <c r="D2" s="22"/>
      <c r="E2" s="64"/>
      <c r="F2" s="64"/>
      <c r="G2" s="64"/>
      <c r="H2" s="64"/>
      <c r="I2" s="64"/>
      <c r="J2" s="64"/>
      <c r="K2" s="64"/>
      <c r="L2" s="64"/>
      <c r="M2" s="64"/>
      <c r="N2" s="64"/>
      <c r="O2" s="64"/>
      <c r="P2" s="138" t="s">
        <v>22</v>
      </c>
      <c r="Q2" s="156"/>
      <c r="R2" s="156"/>
      <c r="S2" s="156"/>
      <c r="T2" s="181"/>
      <c r="U2" s="188"/>
      <c r="V2" s="20"/>
    </row>
    <row r="3" spans="1:23" ht="15" customHeight="1">
      <c r="A3" s="20"/>
      <c r="B3" s="23"/>
      <c r="C3" s="35"/>
      <c r="D3" s="35"/>
      <c r="E3" s="35"/>
      <c r="F3" s="35"/>
      <c r="G3" s="35"/>
      <c r="H3" s="35"/>
      <c r="I3" s="35"/>
      <c r="J3" s="35"/>
      <c r="K3" s="35"/>
      <c r="L3" s="35"/>
      <c r="M3" s="35"/>
      <c r="N3" s="35"/>
      <c r="O3" s="118"/>
      <c r="P3" s="139"/>
      <c r="Q3" s="157"/>
      <c r="R3" s="157"/>
      <c r="S3" s="157"/>
      <c r="T3" s="182"/>
      <c r="U3" s="188"/>
      <c r="V3" s="20"/>
    </row>
    <row r="4" spans="1:23" ht="13.5" customHeight="1">
      <c r="A4" s="20"/>
      <c r="B4" s="24"/>
      <c r="C4" s="35"/>
      <c r="D4" s="35"/>
      <c r="E4" s="35"/>
      <c r="F4" s="35"/>
      <c r="G4" s="35"/>
      <c r="H4" s="35"/>
      <c r="I4" s="35"/>
      <c r="J4" s="35"/>
      <c r="K4" s="35"/>
      <c r="L4" s="35"/>
      <c r="M4" s="35"/>
      <c r="N4" s="35"/>
      <c r="O4" s="119"/>
      <c r="P4" s="139"/>
      <c r="Q4" s="157"/>
      <c r="R4" s="157"/>
      <c r="S4" s="157"/>
      <c r="T4" s="182"/>
      <c r="U4" s="188"/>
      <c r="V4" s="20"/>
    </row>
    <row r="5" spans="1:23" ht="15" customHeight="1">
      <c r="A5" s="20"/>
      <c r="B5" s="24"/>
      <c r="C5" s="35"/>
      <c r="D5" s="35"/>
      <c r="E5" s="35"/>
      <c r="F5" s="35"/>
      <c r="G5" s="35"/>
      <c r="H5" s="35"/>
      <c r="I5" s="77"/>
      <c r="J5" s="35"/>
      <c r="K5" s="35"/>
      <c r="L5" s="35"/>
      <c r="M5" s="35"/>
      <c r="N5" s="117" t="s">
        <v>85</v>
      </c>
      <c r="O5" s="120"/>
      <c r="P5" s="140"/>
      <c r="Q5" s="158"/>
      <c r="R5" s="158"/>
      <c r="S5" s="158"/>
      <c r="T5" s="183"/>
      <c r="U5" s="188"/>
      <c r="V5" s="20"/>
    </row>
    <row r="6" spans="1:23" ht="15" customHeight="1">
      <c r="A6" s="20"/>
      <c r="B6" s="25"/>
      <c r="C6" s="25"/>
      <c r="D6" s="25"/>
      <c r="E6" s="25"/>
      <c r="F6" s="25"/>
      <c r="G6" s="25"/>
      <c r="H6" s="25"/>
      <c r="I6" s="25"/>
      <c r="J6" s="25"/>
      <c r="K6" s="25"/>
      <c r="L6" s="25"/>
      <c r="M6" s="25"/>
      <c r="N6" s="25"/>
      <c r="O6" s="25"/>
      <c r="P6" s="141" t="s">
        <v>47</v>
      </c>
      <c r="Q6" s="141"/>
      <c r="R6" s="141"/>
      <c r="S6" s="141"/>
      <c r="T6" s="141"/>
      <c r="U6" s="159"/>
      <c r="V6" s="20"/>
    </row>
    <row r="7" spans="1:23" ht="13.5" customHeight="1">
      <c r="A7" s="20"/>
      <c r="B7" s="25"/>
      <c r="C7" s="25"/>
      <c r="D7" s="25"/>
      <c r="E7" s="25"/>
      <c r="F7" s="25"/>
      <c r="G7" s="25"/>
      <c r="H7" s="25"/>
      <c r="I7" s="25"/>
      <c r="J7" s="25"/>
      <c r="K7" s="25"/>
      <c r="L7" s="25"/>
      <c r="M7" s="25"/>
      <c r="N7" s="25"/>
      <c r="O7" s="25"/>
      <c r="P7" s="142"/>
      <c r="Q7" s="159"/>
      <c r="R7" s="159"/>
      <c r="S7" s="159"/>
      <c r="T7" s="159"/>
      <c r="U7" s="159"/>
      <c r="V7" s="20"/>
    </row>
    <row r="8" spans="1:23" ht="13.5" customHeight="1">
      <c r="A8" s="20"/>
      <c r="B8" s="26" t="s">
        <v>0</v>
      </c>
      <c r="C8" s="26"/>
      <c r="D8" s="22"/>
      <c r="E8" s="22"/>
      <c r="F8" s="22"/>
      <c r="G8" s="22"/>
      <c r="H8" s="22"/>
      <c r="I8" s="22"/>
      <c r="J8" s="22"/>
      <c r="K8" s="22"/>
      <c r="L8" s="22"/>
      <c r="M8" s="22"/>
      <c r="N8" s="22"/>
      <c r="O8" s="22"/>
      <c r="P8" s="143" t="s">
        <v>83</v>
      </c>
      <c r="Q8" s="143"/>
      <c r="R8" s="143"/>
      <c r="S8" s="143"/>
      <c r="T8" s="143"/>
      <c r="U8" s="189"/>
      <c r="V8" s="20"/>
    </row>
    <row r="9" spans="1:23" ht="14.25" customHeight="1">
      <c r="A9" s="20"/>
      <c r="B9" s="27" t="s">
        <v>138</v>
      </c>
      <c r="C9" s="27"/>
      <c r="D9" s="27"/>
      <c r="E9" s="27"/>
      <c r="F9" s="27"/>
      <c r="G9" s="27"/>
      <c r="H9" s="27"/>
      <c r="I9" s="78"/>
      <c r="J9" s="22"/>
      <c r="K9" s="22"/>
      <c r="L9" s="22"/>
      <c r="M9" s="22"/>
      <c r="N9" s="22"/>
      <c r="O9" s="22"/>
      <c r="P9" s="144" t="s">
        <v>38</v>
      </c>
      <c r="Q9" s="22"/>
      <c r="R9" s="22"/>
      <c r="S9" s="36"/>
      <c r="T9" s="36"/>
      <c r="U9" s="190"/>
      <c r="V9" s="20"/>
    </row>
    <row r="10" spans="1:23" ht="14.25" customHeight="1">
      <c r="A10" s="20"/>
      <c r="B10" s="22"/>
      <c r="C10" s="36"/>
      <c r="D10" s="36"/>
      <c r="E10" s="36"/>
      <c r="F10" s="36"/>
      <c r="G10" s="36"/>
      <c r="H10" s="36"/>
      <c r="I10" s="36"/>
      <c r="J10" s="22"/>
      <c r="K10" s="22"/>
      <c r="L10" s="22"/>
      <c r="M10" s="22"/>
      <c r="N10" s="22"/>
      <c r="O10" s="22"/>
      <c r="P10" s="36"/>
      <c r="Q10" s="36"/>
      <c r="R10" s="36"/>
      <c r="S10" s="36"/>
      <c r="T10" s="36"/>
      <c r="U10" s="36"/>
      <c r="V10" s="20"/>
    </row>
    <row r="11" spans="1:23" ht="14.25" customHeight="1">
      <c r="A11" s="20"/>
      <c r="B11" s="22"/>
      <c r="C11" s="22"/>
      <c r="D11" s="22"/>
      <c r="E11" s="22"/>
      <c r="F11" s="22"/>
      <c r="G11" s="22"/>
      <c r="H11" s="22"/>
      <c r="I11" s="22"/>
      <c r="J11" s="26" t="s">
        <v>3</v>
      </c>
      <c r="K11" s="26"/>
      <c r="L11" s="26"/>
      <c r="M11" s="22"/>
      <c r="N11" s="22"/>
      <c r="O11" s="22"/>
      <c r="P11" s="145"/>
      <c r="Q11" s="22"/>
      <c r="R11" s="22"/>
      <c r="S11" s="36"/>
      <c r="T11" s="36"/>
      <c r="U11" s="190"/>
      <c r="V11" s="20"/>
    </row>
    <row r="12" spans="1:23" ht="18.75" customHeight="1">
      <c r="A12" s="20"/>
      <c r="B12" s="20"/>
      <c r="C12" s="20"/>
      <c r="D12" s="20"/>
      <c r="E12" s="20"/>
      <c r="F12" s="20"/>
      <c r="G12" s="20"/>
      <c r="H12" s="20"/>
      <c r="I12" s="20"/>
      <c r="J12" s="93" t="s">
        <v>10</v>
      </c>
      <c r="K12" s="93"/>
      <c r="L12" s="112"/>
      <c r="M12" s="112"/>
      <c r="N12" s="112"/>
      <c r="O12" s="112"/>
      <c r="P12" s="112"/>
      <c r="Q12" s="112"/>
      <c r="R12" s="112"/>
      <c r="S12" s="112"/>
      <c r="T12" s="112"/>
      <c r="U12" s="112"/>
      <c r="V12" s="20"/>
    </row>
    <row r="13" spans="1:23" ht="18.75" customHeight="1">
      <c r="A13" s="20"/>
      <c r="B13" s="20"/>
      <c r="C13" s="20"/>
      <c r="D13" s="20"/>
      <c r="E13" s="20"/>
      <c r="F13" s="20"/>
      <c r="G13" s="20"/>
      <c r="H13" s="20"/>
      <c r="I13" s="20"/>
      <c r="J13" s="94" t="s">
        <v>13</v>
      </c>
      <c r="K13" s="94"/>
      <c r="L13" s="113"/>
      <c r="M13" s="113"/>
      <c r="N13" s="113"/>
      <c r="O13" s="113"/>
      <c r="P13" s="113"/>
      <c r="Q13" s="113"/>
      <c r="R13" s="113"/>
      <c r="S13" s="113"/>
      <c r="T13" s="113"/>
      <c r="U13" s="113"/>
      <c r="V13" s="20"/>
    </row>
    <row r="14" spans="1:23" ht="18.75" customHeight="1">
      <c r="A14" s="20"/>
      <c r="B14" s="20"/>
      <c r="C14" s="20"/>
      <c r="D14" s="20"/>
      <c r="E14" s="20"/>
      <c r="F14" s="20"/>
      <c r="G14" s="20"/>
      <c r="H14" s="20"/>
      <c r="I14" s="20"/>
      <c r="J14" s="93" t="s">
        <v>9</v>
      </c>
      <c r="K14" s="93"/>
      <c r="L14" s="113"/>
      <c r="M14" s="113"/>
      <c r="N14" s="113"/>
      <c r="O14" s="113"/>
      <c r="P14" s="113"/>
      <c r="Q14" s="113"/>
      <c r="R14" s="113"/>
      <c r="S14" s="176"/>
      <c r="T14" s="184"/>
      <c r="U14" s="191"/>
      <c r="V14" s="20"/>
    </row>
    <row r="15" spans="1:23" ht="18.75" customHeight="1">
      <c r="A15" s="20"/>
      <c r="B15" s="20"/>
      <c r="C15" s="20"/>
      <c r="D15" s="20"/>
      <c r="E15" s="20"/>
      <c r="F15" s="20"/>
      <c r="G15" s="20"/>
      <c r="H15" s="20"/>
      <c r="I15" s="20"/>
      <c r="J15" s="95" t="s">
        <v>11</v>
      </c>
      <c r="K15" s="95"/>
      <c r="L15" s="66"/>
      <c r="M15" s="66"/>
      <c r="N15" s="66"/>
      <c r="O15" s="66"/>
      <c r="P15" s="66"/>
      <c r="Q15" s="66"/>
      <c r="R15" s="66"/>
      <c r="S15" s="177"/>
      <c r="T15" s="177"/>
      <c r="U15" s="177"/>
      <c r="V15" s="177"/>
      <c r="W15" s="195"/>
    </row>
    <row r="16" spans="1:23" ht="18.75" customHeight="1">
      <c r="A16" s="20"/>
      <c r="B16" s="20"/>
      <c r="C16" s="20"/>
      <c r="D16" s="20"/>
      <c r="E16" s="20"/>
      <c r="F16" s="20"/>
      <c r="G16" s="20"/>
      <c r="H16" s="20"/>
      <c r="I16" s="20"/>
      <c r="J16" s="93" t="s">
        <v>18</v>
      </c>
      <c r="K16" s="93"/>
      <c r="L16" s="114"/>
      <c r="M16" s="114"/>
      <c r="N16" s="114"/>
      <c r="O16" s="114"/>
      <c r="P16" s="113"/>
      <c r="Q16" s="113"/>
      <c r="R16" s="113"/>
      <c r="S16" s="176"/>
      <c r="T16" s="184"/>
      <c r="U16" s="191"/>
      <c r="V16" s="20"/>
    </row>
    <row r="17" spans="1:40" ht="18" customHeight="1">
      <c r="A17" s="20"/>
      <c r="B17" s="22"/>
      <c r="C17" s="22"/>
      <c r="D17" s="22"/>
      <c r="E17" s="22"/>
      <c r="F17" s="22"/>
      <c r="G17" s="22"/>
      <c r="H17" s="22"/>
      <c r="I17" s="22"/>
      <c r="J17" s="22"/>
      <c r="K17" s="22"/>
      <c r="L17" s="22"/>
      <c r="M17" s="115"/>
      <c r="N17" s="115"/>
      <c r="O17" s="115"/>
      <c r="P17" s="115"/>
      <c r="Q17" s="115"/>
      <c r="R17" s="169"/>
      <c r="S17" s="169"/>
      <c r="T17" s="169"/>
      <c r="U17" s="169"/>
      <c r="V17" s="169"/>
      <c r="W17" s="196"/>
    </row>
    <row r="18" spans="1:40" ht="29.25" customHeight="1">
      <c r="A18" s="20"/>
      <c r="B18" s="28" t="s">
        <v>4</v>
      </c>
      <c r="C18" s="37"/>
      <c r="D18" s="37"/>
      <c r="E18" s="37"/>
      <c r="F18" s="37"/>
      <c r="G18" s="37"/>
      <c r="H18" s="37"/>
      <c r="I18" s="37"/>
      <c r="J18" s="37"/>
      <c r="K18" s="37"/>
      <c r="L18" s="37"/>
      <c r="M18" s="37"/>
      <c r="N18" s="37"/>
      <c r="O18" s="37"/>
      <c r="P18" s="37"/>
      <c r="Q18" s="37"/>
      <c r="R18" s="37"/>
      <c r="S18" s="37"/>
      <c r="T18" s="37"/>
      <c r="U18" s="37"/>
      <c r="V18" s="20"/>
    </row>
    <row r="19" spans="1:40">
      <c r="A19" s="20"/>
      <c r="B19" s="29"/>
      <c r="C19" s="29"/>
      <c r="D19" s="29"/>
      <c r="E19" s="29"/>
      <c r="F19" s="29"/>
      <c r="G19" s="29"/>
      <c r="H19" s="29"/>
      <c r="I19" s="29"/>
      <c r="J19" s="29"/>
      <c r="K19" s="29"/>
      <c r="L19" s="29"/>
      <c r="M19" s="29"/>
      <c r="N19" s="29"/>
      <c r="O19" s="29"/>
      <c r="P19" s="29"/>
      <c r="Q19" s="29"/>
      <c r="R19" s="29"/>
      <c r="S19" s="29"/>
      <c r="T19" s="29"/>
      <c r="U19" s="29"/>
      <c r="V19" s="20"/>
    </row>
    <row r="20" spans="1:40" ht="13.5" customHeight="1">
      <c r="A20" s="20"/>
      <c r="B20" s="20"/>
      <c r="C20" s="38" t="s">
        <v>128</v>
      </c>
      <c r="D20" s="38"/>
      <c r="E20" s="65" t="s">
        <v>150</v>
      </c>
      <c r="F20" s="65"/>
      <c r="G20" s="65"/>
      <c r="H20" s="65"/>
      <c r="I20" s="65"/>
      <c r="J20" s="65"/>
      <c r="K20" s="65"/>
      <c r="L20" s="65"/>
      <c r="M20" s="65"/>
      <c r="N20" s="65"/>
      <c r="O20" s="65"/>
      <c r="P20" s="65"/>
      <c r="Q20" s="65"/>
      <c r="R20" s="65"/>
      <c r="S20" s="65"/>
      <c r="T20" s="65"/>
      <c r="U20" s="190"/>
      <c r="V20" s="20"/>
    </row>
    <row r="21" spans="1:40" ht="3" customHeight="1">
      <c r="A21" s="20"/>
      <c r="B21" s="20"/>
      <c r="C21" s="38"/>
      <c r="D21" s="38"/>
      <c r="E21" s="66"/>
      <c r="F21" s="66"/>
      <c r="G21" s="66"/>
      <c r="H21" s="66"/>
      <c r="I21" s="66"/>
      <c r="J21" s="66"/>
      <c r="K21" s="66"/>
      <c r="L21" s="66"/>
      <c r="M21" s="66"/>
      <c r="N21" s="66"/>
      <c r="O21" s="66"/>
      <c r="P21" s="66"/>
      <c r="Q21" s="66"/>
      <c r="R21" s="66"/>
      <c r="S21" s="66"/>
      <c r="T21" s="66"/>
      <c r="U21" s="190"/>
      <c r="V21" s="20"/>
    </row>
    <row r="22" spans="1:40" ht="13.5" customHeight="1">
      <c r="A22" s="20"/>
      <c r="B22" s="20"/>
      <c r="C22" s="39" t="s">
        <v>19</v>
      </c>
      <c r="D22" s="39"/>
      <c r="E22" s="65" t="s">
        <v>149</v>
      </c>
      <c r="F22" s="65"/>
      <c r="G22" s="65"/>
      <c r="H22" s="65"/>
      <c r="I22" s="65"/>
      <c r="J22" s="65"/>
      <c r="K22" s="65"/>
      <c r="L22" s="65"/>
      <c r="M22" s="65"/>
      <c r="N22" s="65"/>
      <c r="O22" s="65"/>
      <c r="P22" s="65"/>
      <c r="Q22" s="65"/>
      <c r="R22" s="65"/>
      <c r="S22" s="65"/>
      <c r="T22" s="65"/>
      <c r="U22" s="190"/>
      <c r="V22" s="20"/>
      <c r="AB22" s="204" t="s">
        <v>27</v>
      </c>
    </row>
    <row r="23" spans="1:40" ht="6.75" customHeight="1">
      <c r="A23" s="20"/>
      <c r="B23" s="22"/>
      <c r="C23" s="22"/>
      <c r="D23" s="22"/>
      <c r="E23" s="22"/>
      <c r="F23" s="22"/>
      <c r="G23" s="22"/>
      <c r="H23" s="22"/>
      <c r="I23" s="22"/>
      <c r="J23" s="22"/>
      <c r="K23" s="22"/>
      <c r="L23" s="22"/>
      <c r="M23" s="22"/>
      <c r="N23" s="22"/>
      <c r="O23" s="22"/>
      <c r="P23" s="146"/>
      <c r="Q23" s="146"/>
      <c r="R23" s="146"/>
      <c r="S23" s="146"/>
      <c r="T23" s="36"/>
      <c r="U23" s="190"/>
      <c r="V23" s="20"/>
      <c r="AB23" s="14"/>
    </row>
    <row r="24" spans="1:40" ht="13.5" customHeight="1">
      <c r="A24" s="20"/>
      <c r="B24" s="30" t="s">
        <v>23</v>
      </c>
      <c r="C24" s="40"/>
      <c r="D24" s="40"/>
      <c r="E24" s="40"/>
      <c r="F24" s="40"/>
      <c r="G24" s="40"/>
      <c r="H24" s="40"/>
      <c r="I24" s="40"/>
      <c r="J24" s="40"/>
      <c r="K24" s="40"/>
      <c r="L24" s="40"/>
      <c r="M24" s="40"/>
      <c r="N24" s="40"/>
      <c r="O24" s="121"/>
      <c r="P24" s="147" t="s">
        <v>24</v>
      </c>
      <c r="Q24" s="147" t="s">
        <v>27</v>
      </c>
      <c r="R24" s="170" t="s">
        <v>14</v>
      </c>
      <c r="S24" s="44" t="s">
        <v>28</v>
      </c>
      <c r="T24" s="185"/>
      <c r="U24" s="190"/>
      <c r="V24" s="20"/>
      <c r="AB24" s="205" t="s">
        <v>119</v>
      </c>
      <c r="AC24" s="205" t="s">
        <v>119</v>
      </c>
      <c r="AD24" s="205" t="s">
        <v>119</v>
      </c>
      <c r="AE24" s="205" t="s">
        <v>119</v>
      </c>
      <c r="AF24" s="205" t="s">
        <v>119</v>
      </c>
      <c r="AG24" s="205" t="s">
        <v>119</v>
      </c>
      <c r="AH24" s="205" t="s">
        <v>119</v>
      </c>
      <c r="AI24" s="205" t="s">
        <v>119</v>
      </c>
      <c r="AJ24" s="205" t="s">
        <v>119</v>
      </c>
      <c r="AK24" s="205" t="s">
        <v>119</v>
      </c>
      <c r="AL24" s="205" t="s">
        <v>119</v>
      </c>
      <c r="AM24" s="205" t="s">
        <v>119</v>
      </c>
      <c r="AN24" s="224" t="s">
        <v>82</v>
      </c>
    </row>
    <row r="25" spans="1:40" ht="13.95">
      <c r="A25" s="20"/>
      <c r="B25" s="31" t="s">
        <v>74</v>
      </c>
      <c r="C25" s="41"/>
      <c r="D25" s="41"/>
      <c r="E25" s="41"/>
      <c r="F25" s="41"/>
      <c r="G25" s="41"/>
      <c r="H25" s="67"/>
      <c r="I25" s="31" t="s">
        <v>75</v>
      </c>
      <c r="J25" s="41"/>
      <c r="K25" s="41"/>
      <c r="L25" s="41"/>
      <c r="M25" s="41"/>
      <c r="N25" s="41"/>
      <c r="O25" s="67"/>
      <c r="P25" s="148"/>
      <c r="Q25" s="148"/>
      <c r="R25" s="171"/>
      <c r="S25" s="178"/>
      <c r="T25" s="186"/>
      <c r="U25" s="190"/>
      <c r="V25" s="20"/>
      <c r="AB25" s="206"/>
      <c r="AC25" s="206"/>
      <c r="AD25" s="206"/>
      <c r="AE25" s="206"/>
      <c r="AF25" s="206"/>
      <c r="AG25" s="206"/>
      <c r="AH25" s="206"/>
      <c r="AI25" s="206"/>
      <c r="AJ25" s="206"/>
      <c r="AK25" s="206"/>
      <c r="AL25" s="206"/>
      <c r="AM25" s="206"/>
      <c r="AN25" s="225"/>
    </row>
    <row r="26" spans="1:40" ht="13.5" customHeight="1">
      <c r="A26" s="20"/>
      <c r="B26" s="32" t="s">
        <v>87</v>
      </c>
      <c r="C26" s="42" t="s">
        <v>29</v>
      </c>
      <c r="D26" s="54" t="s">
        <v>30</v>
      </c>
      <c r="E26" s="54"/>
      <c r="F26" s="54"/>
      <c r="G26" s="54"/>
      <c r="H26" s="68"/>
      <c r="I26" s="79" t="s">
        <v>16</v>
      </c>
      <c r="J26" s="96" t="s">
        <v>31</v>
      </c>
      <c r="K26" s="96"/>
      <c r="L26" s="96"/>
      <c r="M26" s="96"/>
      <c r="N26" s="96"/>
      <c r="O26" s="122"/>
      <c r="P26" s="149"/>
      <c r="Q26" s="160" t="str">
        <f>IF(P26="○",2,"－")</f>
        <v>－</v>
      </c>
      <c r="R26" s="160"/>
      <c r="S26" s="79" t="str">
        <f>IF(P26="○","様式ア(ア)","－")</f>
        <v>－</v>
      </c>
      <c r="T26" s="187"/>
      <c r="U26" s="192"/>
      <c r="V26" s="20"/>
      <c r="X26" s="14" t="s">
        <v>104</v>
      </c>
      <c r="AB26" s="207" t="str">
        <f t="shared" ref="AB26:AB59" si="0">IF($P26="","－",0)</f>
        <v>－</v>
      </c>
      <c r="AC26" s="215" t="str">
        <f>IF($P26="","",1)</f>
        <v/>
      </c>
      <c r="AD26" s="215" t="str">
        <f>IF($P26="","",1.1)</f>
        <v/>
      </c>
      <c r="AE26" s="215" t="str">
        <f>IF($P26="","",1.2)</f>
        <v/>
      </c>
      <c r="AF26" s="215" t="str">
        <f>IF($P26="","",1.3)</f>
        <v/>
      </c>
      <c r="AG26" s="215" t="str">
        <f>IF($P26="","",1.4)</f>
        <v/>
      </c>
      <c r="AH26" s="215" t="str">
        <f>IF($P26="","",1.5)</f>
        <v/>
      </c>
      <c r="AI26" s="215" t="str">
        <f>IF($P26="","",1.6)</f>
        <v/>
      </c>
      <c r="AJ26" s="215" t="str">
        <f>IF($P26="","",1.7)</f>
        <v/>
      </c>
      <c r="AK26" s="215" t="str">
        <f>IF($P26="","",1.8)</f>
        <v/>
      </c>
      <c r="AL26" s="215" t="str">
        <f>IF($P26="","",1.9)</f>
        <v/>
      </c>
      <c r="AM26" s="215" t="str">
        <f>IF($P26="","",2)</f>
        <v/>
      </c>
      <c r="AN26" s="226"/>
    </row>
    <row r="27" spans="1:40" ht="13.5" customHeight="1">
      <c r="A27" s="20"/>
      <c r="B27" s="33"/>
      <c r="C27" s="43"/>
      <c r="D27" s="55"/>
      <c r="E27" s="55"/>
      <c r="F27" s="55"/>
      <c r="G27" s="55"/>
      <c r="H27" s="69"/>
      <c r="I27" s="43" t="s">
        <v>60</v>
      </c>
      <c r="J27" s="97" t="s">
        <v>151</v>
      </c>
      <c r="K27" s="97"/>
      <c r="L27" s="97"/>
      <c r="M27" s="97"/>
      <c r="N27" s="97"/>
      <c r="O27" s="123"/>
      <c r="P27" s="149" t="s">
        <v>95</v>
      </c>
      <c r="Q27" s="161">
        <f>IF(P27="○",1,"－")</f>
        <v>1</v>
      </c>
      <c r="R27" s="161"/>
      <c r="S27" s="161" t="str">
        <f>IF(P27="○","様式ア(イ)","－")</f>
        <v>様式ア(イ)</v>
      </c>
      <c r="T27" s="161"/>
      <c r="U27" s="192"/>
      <c r="V27" s="20"/>
      <c r="X27" s="197"/>
      <c r="Y27" s="198" t="s">
        <v>84</v>
      </c>
      <c r="Z27" s="198" t="s">
        <v>81</v>
      </c>
      <c r="AB27" s="208">
        <f t="shared" si="0"/>
        <v>0</v>
      </c>
      <c r="AC27" s="216">
        <f>IF($P27="","",1)</f>
        <v>1</v>
      </c>
      <c r="AD27" s="216"/>
      <c r="AE27" s="216"/>
      <c r="AF27" s="216"/>
      <c r="AG27" s="216"/>
      <c r="AH27" s="216"/>
      <c r="AI27" s="216"/>
      <c r="AJ27" s="216"/>
      <c r="AK27" s="216"/>
      <c r="AL27" s="216"/>
      <c r="AM27" s="216"/>
      <c r="AN27" s="227"/>
    </row>
    <row r="28" spans="1:40">
      <c r="A28" s="20"/>
      <c r="B28" s="33"/>
      <c r="C28" s="44" t="s">
        <v>35</v>
      </c>
      <c r="D28" s="56" t="s">
        <v>39</v>
      </c>
      <c r="E28" s="56"/>
      <c r="F28" s="56"/>
      <c r="G28" s="56"/>
      <c r="H28" s="70"/>
      <c r="I28" s="44" t="s">
        <v>16</v>
      </c>
      <c r="J28" s="98" t="s">
        <v>36</v>
      </c>
      <c r="K28" s="98"/>
      <c r="L28" s="98"/>
      <c r="M28" s="98"/>
      <c r="N28" s="98"/>
      <c r="O28" s="124"/>
      <c r="P28" s="150" t="s">
        <v>95</v>
      </c>
      <c r="Q28" s="162">
        <f>IF(P28="○",1,"－")</f>
        <v>1</v>
      </c>
      <c r="R28" s="162"/>
      <c r="S28" s="162" t="str">
        <f>IF(P28="○","様式イ(ア)","－")</f>
        <v>様式イ(ア)</v>
      </c>
      <c r="T28" s="162"/>
      <c r="U28" s="192"/>
      <c r="V28" s="20"/>
      <c r="X28" s="198" t="s">
        <v>82</v>
      </c>
      <c r="Y28" s="201" t="s">
        <v>95</v>
      </c>
      <c r="Z28" s="201"/>
      <c r="AA28" s="203" t="str">
        <f>IF(AND(P28="",Y28="",Z28=""),"",IF(AND(P28="",Y28="○"),"←入力しないでください",IF(AND(P28="",Z28="○"),"←入力しないでください","")))</f>
        <v/>
      </c>
      <c r="AB28" s="209">
        <f t="shared" si="0"/>
        <v>0</v>
      </c>
      <c r="AC28" s="217">
        <f>IF(P28="","",IF(AN28=1,0.5,IF(AN28=2,1,"")))</f>
        <v>0.5</v>
      </c>
      <c r="AD28" s="217">
        <f>IF(P28="","",IF(AN28=1,1,IF(AN28=2,"","")))</f>
        <v>1</v>
      </c>
      <c r="AE28" s="217"/>
      <c r="AF28" s="217"/>
      <c r="AG28" s="217"/>
      <c r="AH28" s="217"/>
      <c r="AI28" s="217"/>
      <c r="AJ28" s="217"/>
      <c r="AK28" s="217"/>
      <c r="AL28" s="217"/>
      <c r="AM28" s="217"/>
      <c r="AN28" s="228">
        <f>IF(AND(発注者入力!Y28="○",発注者入力!Z28=""),1,IF(AND(発注者入力!Y28="",発注者入力!Z28="○"),2,""))</f>
        <v>1</v>
      </c>
    </row>
    <row r="29" spans="1:40">
      <c r="A29" s="20"/>
      <c r="B29" s="33"/>
      <c r="C29" s="43"/>
      <c r="D29" s="55"/>
      <c r="E29" s="55"/>
      <c r="F29" s="55"/>
      <c r="G29" s="55"/>
      <c r="H29" s="69"/>
      <c r="I29" s="80" t="s">
        <v>60</v>
      </c>
      <c r="J29" s="62" t="s">
        <v>12</v>
      </c>
      <c r="K29" s="110"/>
      <c r="L29" s="110"/>
      <c r="M29" s="110"/>
      <c r="N29" s="110"/>
      <c r="O29" s="125"/>
      <c r="P29" s="149" t="s">
        <v>95</v>
      </c>
      <c r="Q29" s="161">
        <f>IF(P29="○",1,"－")</f>
        <v>1</v>
      </c>
      <c r="R29" s="161"/>
      <c r="S29" s="161" t="str">
        <f>IF(P29="○","様式イ(イ)","－")</f>
        <v>様式イ(イ)</v>
      </c>
      <c r="T29" s="161"/>
      <c r="U29" s="192"/>
      <c r="V29" s="20"/>
      <c r="X29" s="199"/>
      <c r="Y29" s="202" t="str">
        <f>IF(発注者入力!P28="","",IF(AND(Y28="",Z28=""),"どちらかに○",IF(AND(Y28="○",Z28="○"),"どちらかに○","")))</f>
        <v/>
      </c>
      <c r="Z29" s="202"/>
      <c r="AB29" s="208">
        <f t="shared" si="0"/>
        <v>0</v>
      </c>
      <c r="AC29" s="216">
        <f>IF($P29="","",0.5)</f>
        <v>0.5</v>
      </c>
      <c r="AD29" s="222">
        <f>IF($P29="","",1)</f>
        <v>1</v>
      </c>
      <c r="AE29" s="222"/>
      <c r="AF29" s="222"/>
      <c r="AG29" s="222"/>
      <c r="AH29" s="222"/>
      <c r="AI29" s="222"/>
      <c r="AJ29" s="222"/>
      <c r="AK29" s="222"/>
      <c r="AL29" s="222"/>
      <c r="AM29" s="222"/>
      <c r="AN29" s="229"/>
    </row>
    <row r="30" spans="1:40">
      <c r="A30" s="20"/>
      <c r="B30" s="33"/>
      <c r="C30" s="44" t="s">
        <v>42</v>
      </c>
      <c r="D30" s="56" t="s">
        <v>43</v>
      </c>
      <c r="E30" s="56"/>
      <c r="F30" s="56"/>
      <c r="G30" s="56"/>
      <c r="H30" s="70"/>
      <c r="I30" s="81" t="s">
        <v>16</v>
      </c>
      <c r="J30" s="98" t="s">
        <v>31</v>
      </c>
      <c r="K30" s="98"/>
      <c r="L30" s="98"/>
      <c r="M30" s="98"/>
      <c r="N30" s="98"/>
      <c r="O30" s="124"/>
      <c r="P30" s="150" t="s">
        <v>95</v>
      </c>
      <c r="Q30" s="162">
        <f>IF(P30="○",2,"－")</f>
        <v>2</v>
      </c>
      <c r="R30" s="162"/>
      <c r="S30" s="162" t="str">
        <f>IF(P30="○","様式ウ(ア)","－")</f>
        <v>様式ウ(ア)</v>
      </c>
      <c r="T30" s="162"/>
      <c r="U30" s="192"/>
      <c r="V30" s="20"/>
      <c r="AB30" s="209">
        <f t="shared" si="0"/>
        <v>0</v>
      </c>
      <c r="AC30" s="217">
        <f>IF($P30="","",1)</f>
        <v>1</v>
      </c>
      <c r="AD30" s="217">
        <f>IF($P30="","",1.1)</f>
        <v>1.1000000000000001</v>
      </c>
      <c r="AE30" s="217">
        <f>IF($P30="","",1.2)</f>
        <v>1.2</v>
      </c>
      <c r="AF30" s="217">
        <f>IF($P30="","",1.3)</f>
        <v>1.3</v>
      </c>
      <c r="AG30" s="217">
        <f>IF($P30="","",1.4)</f>
        <v>1.4</v>
      </c>
      <c r="AH30" s="217">
        <f>IF($P30="","",1.5)</f>
        <v>1.5</v>
      </c>
      <c r="AI30" s="217">
        <f>IF($P30="","",1.6)</f>
        <v>1.6</v>
      </c>
      <c r="AJ30" s="217">
        <f>IF($P30="","",1.7)</f>
        <v>1.7</v>
      </c>
      <c r="AK30" s="217">
        <f>IF($P30="","",1.8)</f>
        <v>1.8</v>
      </c>
      <c r="AL30" s="217">
        <f>IF($P30="","",1.9)</f>
        <v>1.9</v>
      </c>
      <c r="AM30" s="217">
        <f>IF($P30="","",2)</f>
        <v>2</v>
      </c>
      <c r="AN30" s="230"/>
    </row>
    <row r="31" spans="1:40" ht="13.5" customHeight="1">
      <c r="A31" s="20"/>
      <c r="B31" s="33"/>
      <c r="C31" s="43"/>
      <c r="D31" s="55"/>
      <c r="E31" s="55"/>
      <c r="F31" s="55"/>
      <c r="G31" s="55"/>
      <c r="H31" s="69"/>
      <c r="I31" s="82" t="s">
        <v>60</v>
      </c>
      <c r="J31" s="99" t="s">
        <v>40</v>
      </c>
      <c r="K31" s="99"/>
      <c r="L31" s="99"/>
      <c r="M31" s="99"/>
      <c r="N31" s="99"/>
      <c r="O31" s="126"/>
      <c r="P31" s="149"/>
      <c r="Q31" s="161" t="str">
        <f>IF(P31="○",1,"－")</f>
        <v>－</v>
      </c>
      <c r="R31" s="161"/>
      <c r="S31" s="161" t="str">
        <f>IF(P31="○","様式ウ(イ)","－")</f>
        <v>－</v>
      </c>
      <c r="T31" s="161"/>
      <c r="U31" s="192"/>
      <c r="V31" s="20"/>
      <c r="AB31" s="208" t="str">
        <f t="shared" si="0"/>
        <v>－</v>
      </c>
      <c r="AC31" s="216" t="str">
        <f>IF($P31="","",1)</f>
        <v/>
      </c>
      <c r="AD31" s="216"/>
      <c r="AE31" s="216"/>
      <c r="AF31" s="216"/>
      <c r="AG31" s="216"/>
      <c r="AH31" s="216"/>
      <c r="AI31" s="216"/>
      <c r="AJ31" s="216"/>
      <c r="AK31" s="216"/>
      <c r="AL31" s="216"/>
      <c r="AM31" s="216"/>
      <c r="AN31" s="227"/>
    </row>
    <row r="32" spans="1:40">
      <c r="A32" s="20"/>
      <c r="B32" s="33"/>
      <c r="C32" s="45" t="s">
        <v>44</v>
      </c>
      <c r="D32" s="57" t="s">
        <v>56</v>
      </c>
      <c r="E32" s="57"/>
      <c r="F32" s="57"/>
      <c r="G32" s="57"/>
      <c r="H32" s="71"/>
      <c r="I32" s="83" t="s">
        <v>16</v>
      </c>
      <c r="J32" s="100" t="s">
        <v>139</v>
      </c>
      <c r="K32" s="100"/>
      <c r="L32" s="100"/>
      <c r="M32" s="100"/>
      <c r="N32" s="100"/>
      <c r="O32" s="127"/>
      <c r="P32" s="150" t="s">
        <v>95</v>
      </c>
      <c r="Q32" s="162" t="str">
        <f>IF(P32="○","-1～-6","－")</f>
        <v>-1～-6</v>
      </c>
      <c r="R32" s="162" t="s">
        <v>143</v>
      </c>
      <c r="S32" s="179" t="str">
        <f>IF(P32="○","様式カ（ア）～（ウ）","－")</f>
        <v>様式カ（ア）～（ウ）</v>
      </c>
      <c r="T32" s="179"/>
      <c r="U32" s="192"/>
      <c r="V32" s="20"/>
      <c r="AB32" s="209">
        <f t="shared" si="0"/>
        <v>0</v>
      </c>
      <c r="AC32" s="217">
        <v>-1</v>
      </c>
      <c r="AD32" s="217">
        <v>-2</v>
      </c>
      <c r="AE32" s="217">
        <v>-3</v>
      </c>
      <c r="AF32" s="217">
        <v>-4</v>
      </c>
      <c r="AG32" s="217">
        <v>-5</v>
      </c>
      <c r="AH32" s="217">
        <v>-6</v>
      </c>
      <c r="AI32" s="217"/>
      <c r="AJ32" s="217"/>
      <c r="AK32" s="217"/>
      <c r="AL32" s="217"/>
      <c r="AM32" s="217"/>
      <c r="AN32" s="230"/>
    </row>
    <row r="33" spans="1:40">
      <c r="A33" s="20">
        <v>-0.5</v>
      </c>
      <c r="B33" s="33"/>
      <c r="C33" s="46"/>
      <c r="D33" s="58"/>
      <c r="E33" s="58"/>
      <c r="F33" s="58"/>
      <c r="G33" s="58"/>
      <c r="H33" s="72"/>
      <c r="I33" s="84" t="s">
        <v>60</v>
      </c>
      <c r="J33" s="101" t="s">
        <v>140</v>
      </c>
      <c r="K33" s="101"/>
      <c r="L33" s="101"/>
      <c r="M33" s="101"/>
      <c r="N33" s="101"/>
      <c r="O33" s="128"/>
      <c r="P33" s="151" t="s">
        <v>95</v>
      </c>
      <c r="Q33" s="163">
        <f>IF(P33="○",-1,"－")</f>
        <v>-1</v>
      </c>
      <c r="R33" s="163"/>
      <c r="S33" s="179" t="str">
        <f>IF(P33="○","様式カ（ア）～（ウ）","－")</f>
        <v>様式カ（ア）～（ウ）</v>
      </c>
      <c r="T33" s="179"/>
      <c r="U33" s="192"/>
      <c r="V33" s="20"/>
      <c r="AB33" s="210">
        <f t="shared" si="0"/>
        <v>0</v>
      </c>
      <c r="AC33" s="218">
        <v>-0.5</v>
      </c>
      <c r="AD33" s="218">
        <v>-1</v>
      </c>
      <c r="AE33" s="218"/>
      <c r="AF33" s="218"/>
      <c r="AG33" s="218"/>
      <c r="AH33" s="218"/>
      <c r="AI33" s="218"/>
      <c r="AJ33" s="218"/>
      <c r="AK33" s="218"/>
      <c r="AL33" s="218"/>
      <c r="AM33" s="218"/>
      <c r="AN33" s="231"/>
    </row>
    <row r="34" spans="1:40">
      <c r="A34" s="20"/>
      <c r="B34" s="33"/>
      <c r="C34" s="46"/>
      <c r="D34" s="58"/>
      <c r="E34" s="58"/>
      <c r="F34" s="58"/>
      <c r="G34" s="58"/>
      <c r="H34" s="72"/>
      <c r="I34" s="85" t="s">
        <v>53</v>
      </c>
      <c r="J34" s="102" t="s">
        <v>141</v>
      </c>
      <c r="K34" s="102"/>
      <c r="L34" s="102"/>
      <c r="M34" s="102"/>
      <c r="N34" s="102"/>
      <c r="O34" s="129"/>
      <c r="P34" s="149" t="s">
        <v>95</v>
      </c>
      <c r="Q34" s="161">
        <f>IF(P34="○",-1,"－")</f>
        <v>-1</v>
      </c>
      <c r="R34" s="161"/>
      <c r="S34" s="179" t="str">
        <f>IF(P34="○","様式カ（ア）～（ウ）","－")</f>
        <v>様式カ（ア）～（ウ）</v>
      </c>
      <c r="T34" s="179"/>
      <c r="U34" s="192"/>
      <c r="V34" s="20"/>
      <c r="AB34" s="210">
        <f t="shared" si="0"/>
        <v>0</v>
      </c>
      <c r="AC34" s="218">
        <f>IF($P34="","",-1)</f>
        <v>-1</v>
      </c>
      <c r="AD34" s="218"/>
      <c r="AE34" s="218"/>
      <c r="AF34" s="218"/>
      <c r="AG34" s="218"/>
      <c r="AH34" s="218"/>
      <c r="AI34" s="218"/>
      <c r="AJ34" s="218"/>
      <c r="AK34" s="218"/>
      <c r="AL34" s="218"/>
      <c r="AM34" s="218"/>
      <c r="AN34" s="231"/>
    </row>
    <row r="35" spans="1:40">
      <c r="A35" s="20"/>
      <c r="B35" s="33"/>
      <c r="C35" s="45" t="s">
        <v>122</v>
      </c>
      <c r="D35" s="56" t="s">
        <v>30</v>
      </c>
      <c r="E35" s="56"/>
      <c r="F35" s="56"/>
      <c r="G35" s="56"/>
      <c r="H35" s="70"/>
      <c r="I35" s="86" t="s">
        <v>16</v>
      </c>
      <c r="J35" s="103" t="s">
        <v>33</v>
      </c>
      <c r="K35" s="103"/>
      <c r="L35" s="103"/>
      <c r="M35" s="103"/>
      <c r="N35" s="103"/>
      <c r="O35" s="130"/>
      <c r="P35" s="152"/>
      <c r="Q35" s="160" t="str">
        <f>IF(P35="○",1,"－")</f>
        <v>－</v>
      </c>
      <c r="R35" s="160"/>
      <c r="S35" s="160" t="str">
        <f>IF(P35="○","様式キ(ア)","－")</f>
        <v>－</v>
      </c>
      <c r="T35" s="160"/>
      <c r="U35" s="192"/>
      <c r="V35" s="20"/>
      <c r="AB35" s="210" t="str">
        <f t="shared" si="0"/>
        <v>－</v>
      </c>
      <c r="AC35" s="218" t="str">
        <f>IF($P35="","",0.5)</f>
        <v/>
      </c>
      <c r="AD35" s="218" t="str">
        <f>IF($P35="","",1)</f>
        <v/>
      </c>
      <c r="AE35" s="218"/>
      <c r="AF35" s="218"/>
      <c r="AG35" s="218"/>
      <c r="AH35" s="218"/>
      <c r="AI35" s="218"/>
      <c r="AJ35" s="218"/>
      <c r="AK35" s="218"/>
      <c r="AL35" s="218"/>
      <c r="AM35" s="218"/>
      <c r="AN35" s="231"/>
    </row>
    <row r="36" spans="1:40">
      <c r="A36" s="20"/>
      <c r="B36" s="33"/>
      <c r="C36" s="46"/>
      <c r="D36" s="59"/>
      <c r="E36" s="59"/>
      <c r="F36" s="59"/>
      <c r="G36" s="59"/>
      <c r="H36" s="73"/>
      <c r="I36" s="87" t="s">
        <v>60</v>
      </c>
      <c r="J36" s="99" t="s">
        <v>5</v>
      </c>
      <c r="K36" s="99"/>
      <c r="L36" s="99"/>
      <c r="M36" s="99"/>
      <c r="N36" s="99"/>
      <c r="O36" s="126"/>
      <c r="P36" s="151" t="s">
        <v>95</v>
      </c>
      <c r="Q36" s="163">
        <f>IF(P36="○",1.5,"－")</f>
        <v>1.5</v>
      </c>
      <c r="R36" s="163"/>
      <c r="S36" s="163" t="str">
        <f>IF(P36="○","様式キ(イ)","－")</f>
        <v>様式キ(イ)</v>
      </c>
      <c r="T36" s="163"/>
      <c r="U36" s="192"/>
      <c r="V36" s="20"/>
      <c r="AB36" s="210">
        <f t="shared" si="0"/>
        <v>0</v>
      </c>
      <c r="AC36" s="218">
        <v>1.5</v>
      </c>
      <c r="AD36" s="218"/>
      <c r="AE36" s="218"/>
      <c r="AF36" s="218"/>
      <c r="AG36" s="218"/>
      <c r="AH36" s="218"/>
      <c r="AI36" s="218"/>
      <c r="AJ36" s="218"/>
      <c r="AK36" s="218"/>
      <c r="AL36" s="218"/>
      <c r="AM36" s="218"/>
      <c r="AN36" s="231"/>
    </row>
    <row r="37" spans="1:40">
      <c r="A37" s="20"/>
      <c r="B37" s="33"/>
      <c r="C37" s="46"/>
      <c r="D37" s="59"/>
      <c r="E37" s="59"/>
      <c r="F37" s="59"/>
      <c r="G37" s="59"/>
      <c r="H37" s="73"/>
      <c r="I37" s="88" t="s">
        <v>91</v>
      </c>
      <c r="J37" s="101" t="s">
        <v>2</v>
      </c>
      <c r="K37" s="101"/>
      <c r="L37" s="101"/>
      <c r="M37" s="101"/>
      <c r="N37" s="101"/>
      <c r="O37" s="128"/>
      <c r="P37" s="151"/>
      <c r="Q37" s="163" t="str">
        <f>IF(P37="○",1,"－")</f>
        <v>－</v>
      </c>
      <c r="R37" s="163"/>
      <c r="S37" s="180" t="str">
        <f>IF(P37="○","様式キ(ウ)","－")</f>
        <v>－</v>
      </c>
      <c r="T37" s="180"/>
      <c r="U37" s="192"/>
      <c r="V37" s="20"/>
      <c r="AB37" s="210" t="str">
        <f t="shared" si="0"/>
        <v>－</v>
      </c>
      <c r="AC37" s="218" t="str">
        <f>IF($P37="","",1)</f>
        <v/>
      </c>
      <c r="AD37" s="218"/>
      <c r="AE37" s="218"/>
      <c r="AF37" s="218"/>
      <c r="AG37" s="218"/>
      <c r="AH37" s="218"/>
      <c r="AI37" s="218"/>
      <c r="AJ37" s="218"/>
      <c r="AK37" s="218"/>
      <c r="AL37" s="218"/>
      <c r="AM37" s="218"/>
      <c r="AN37" s="231"/>
    </row>
    <row r="38" spans="1:40">
      <c r="A38" s="20"/>
      <c r="B38" s="33"/>
      <c r="C38" s="46"/>
      <c r="D38" s="59"/>
      <c r="E38" s="59"/>
      <c r="F38" s="59"/>
      <c r="G38" s="59"/>
      <c r="H38" s="73"/>
      <c r="I38" s="89" t="s">
        <v>72</v>
      </c>
      <c r="J38" s="101" t="s">
        <v>62</v>
      </c>
      <c r="K38" s="101"/>
      <c r="L38" s="101"/>
      <c r="M38" s="101"/>
      <c r="N38" s="101"/>
      <c r="O38" s="128"/>
      <c r="P38" s="151"/>
      <c r="Q38" s="163" t="str">
        <f>IF(P38="○",0.5,"－")</f>
        <v>－</v>
      </c>
      <c r="R38" s="163"/>
      <c r="S38" s="180" t="str">
        <f>IF(P38="○","様式キ(エ)","－")</f>
        <v>－</v>
      </c>
      <c r="T38" s="180"/>
      <c r="U38" s="192"/>
      <c r="V38" s="20"/>
      <c r="AB38" s="210" t="str">
        <f t="shared" si="0"/>
        <v>－</v>
      </c>
      <c r="AC38" s="218" t="str">
        <f>IF($P38="","",0.5)</f>
        <v/>
      </c>
      <c r="AD38" s="218"/>
      <c r="AE38" s="218"/>
      <c r="AF38" s="218"/>
      <c r="AG38" s="218"/>
      <c r="AH38" s="218"/>
      <c r="AI38" s="218"/>
      <c r="AJ38" s="218"/>
      <c r="AK38" s="218"/>
      <c r="AL38" s="218"/>
      <c r="AM38" s="218"/>
      <c r="AN38" s="231"/>
    </row>
    <row r="39" spans="1:40">
      <c r="A39" s="20"/>
      <c r="B39" s="33"/>
      <c r="C39" s="47"/>
      <c r="D39" s="55"/>
      <c r="E39" s="55"/>
      <c r="F39" s="55"/>
      <c r="G39" s="55"/>
      <c r="H39" s="69"/>
      <c r="I39" s="89" t="s">
        <v>124</v>
      </c>
      <c r="J39" s="102" t="s">
        <v>34</v>
      </c>
      <c r="K39" s="102"/>
      <c r="L39" s="102"/>
      <c r="M39" s="102"/>
      <c r="N39" s="102"/>
      <c r="O39" s="129"/>
      <c r="P39" s="149"/>
      <c r="Q39" s="161" t="str">
        <f>IF(P39="○",1,"－")</f>
        <v>－</v>
      </c>
      <c r="R39" s="161"/>
      <c r="S39" s="167" t="str">
        <f>IF(P39="○","様式キ(オ)","－")</f>
        <v>－</v>
      </c>
      <c r="T39" s="167"/>
      <c r="U39" s="192"/>
      <c r="V39" s="20"/>
      <c r="AB39" s="208" t="str">
        <f t="shared" si="0"/>
        <v>－</v>
      </c>
      <c r="AC39" s="216" t="str">
        <f>IF($P39="","",1)</f>
        <v/>
      </c>
      <c r="AD39" s="216"/>
      <c r="AE39" s="216"/>
      <c r="AF39" s="216"/>
      <c r="AG39" s="216"/>
      <c r="AH39" s="216"/>
      <c r="AI39" s="216"/>
      <c r="AJ39" s="216"/>
      <c r="AK39" s="216"/>
      <c r="AL39" s="216"/>
      <c r="AM39" s="216"/>
      <c r="AN39" s="227"/>
    </row>
    <row r="40" spans="1:40">
      <c r="A40" s="20"/>
      <c r="B40" s="33"/>
      <c r="C40" s="48" t="s">
        <v>46</v>
      </c>
      <c r="D40" s="56" t="s">
        <v>43</v>
      </c>
      <c r="E40" s="56"/>
      <c r="F40" s="56"/>
      <c r="G40" s="56"/>
      <c r="H40" s="70"/>
      <c r="I40" s="81" t="s">
        <v>16</v>
      </c>
      <c r="J40" s="98" t="s">
        <v>71</v>
      </c>
      <c r="K40" s="98"/>
      <c r="L40" s="98"/>
      <c r="M40" s="98"/>
      <c r="N40" s="98"/>
      <c r="O40" s="124"/>
      <c r="P40" s="150"/>
      <c r="Q40" s="162" t="str">
        <f>IF(P40="○",3,"－")</f>
        <v>－</v>
      </c>
      <c r="R40" s="172"/>
      <c r="S40" s="162" t="str">
        <f>IF(P40="○","不要","－")</f>
        <v>－</v>
      </c>
      <c r="T40" s="162"/>
      <c r="U40" s="192"/>
      <c r="V40" s="20"/>
      <c r="AB40" s="211" t="str">
        <f t="shared" si="0"/>
        <v>－</v>
      </c>
      <c r="AC40" s="219"/>
      <c r="AD40" s="219"/>
      <c r="AE40" s="219"/>
      <c r="AF40" s="219"/>
      <c r="AG40" s="219"/>
      <c r="AH40" s="219"/>
      <c r="AI40" s="219"/>
      <c r="AJ40" s="219"/>
      <c r="AK40" s="219"/>
      <c r="AL40" s="219"/>
      <c r="AM40" s="219"/>
      <c r="AN40" s="232"/>
    </row>
    <row r="41" spans="1:40">
      <c r="A41" s="20"/>
      <c r="B41" s="33"/>
      <c r="C41" s="49"/>
      <c r="D41" s="59"/>
      <c r="E41" s="59"/>
      <c r="F41" s="59"/>
      <c r="G41" s="59"/>
      <c r="H41" s="73"/>
      <c r="I41" s="82" t="s">
        <v>60</v>
      </c>
      <c r="J41" s="99" t="s">
        <v>69</v>
      </c>
      <c r="K41" s="99"/>
      <c r="L41" s="99"/>
      <c r="M41" s="99"/>
      <c r="N41" s="99"/>
      <c r="O41" s="126"/>
      <c r="P41" s="151"/>
      <c r="Q41" s="163" t="str">
        <f>IF(P41="○",3,"－")</f>
        <v>－</v>
      </c>
      <c r="R41" s="173"/>
      <c r="S41" s="163" t="str">
        <f>IF(P41="○","不要","－")</f>
        <v>－</v>
      </c>
      <c r="T41" s="163"/>
      <c r="U41" s="192"/>
      <c r="V41" s="20"/>
      <c r="AB41" s="212" t="str">
        <f t="shared" si="0"/>
        <v>－</v>
      </c>
      <c r="AC41" s="220"/>
      <c r="AD41" s="220"/>
      <c r="AE41" s="220"/>
      <c r="AF41" s="220"/>
      <c r="AG41" s="220"/>
      <c r="AH41" s="220"/>
      <c r="AI41" s="220"/>
      <c r="AJ41" s="220"/>
      <c r="AK41" s="220"/>
      <c r="AL41" s="220"/>
      <c r="AM41" s="220"/>
      <c r="AN41" s="233"/>
    </row>
    <row r="42" spans="1:40">
      <c r="A42" s="20"/>
      <c r="B42" s="33"/>
      <c r="C42" s="49"/>
      <c r="D42" s="59"/>
      <c r="E42" s="59"/>
      <c r="F42" s="59"/>
      <c r="G42" s="59"/>
      <c r="H42" s="73"/>
      <c r="I42" s="90" t="s">
        <v>53</v>
      </c>
      <c r="J42" s="104" t="s">
        <v>68</v>
      </c>
      <c r="K42" s="104"/>
      <c r="L42" s="104"/>
      <c r="M42" s="104"/>
      <c r="N42" s="104"/>
      <c r="O42" s="131"/>
      <c r="P42" s="151"/>
      <c r="Q42" s="163" t="str">
        <f>IF(P42="○",3,"－")</f>
        <v>－</v>
      </c>
      <c r="R42" s="173"/>
      <c r="S42" s="163" t="str">
        <f>IF(P42="○","不要","－")</f>
        <v>－</v>
      </c>
      <c r="T42" s="163"/>
      <c r="U42" s="192"/>
      <c r="V42" s="20"/>
      <c r="AB42" s="212" t="str">
        <f t="shared" si="0"/>
        <v>－</v>
      </c>
      <c r="AC42" s="220"/>
      <c r="AD42" s="220"/>
      <c r="AE42" s="220"/>
      <c r="AF42" s="220"/>
      <c r="AG42" s="220"/>
      <c r="AH42" s="220"/>
      <c r="AI42" s="220"/>
      <c r="AJ42" s="220"/>
      <c r="AK42" s="220"/>
      <c r="AL42" s="220"/>
      <c r="AM42" s="220"/>
      <c r="AN42" s="233"/>
    </row>
    <row r="43" spans="1:40">
      <c r="A43" s="20"/>
      <c r="B43" s="33"/>
      <c r="C43" s="49"/>
      <c r="D43" s="59"/>
      <c r="E43" s="59"/>
      <c r="F43" s="59"/>
      <c r="G43" s="59"/>
      <c r="H43" s="73"/>
      <c r="I43" s="82" t="s">
        <v>61</v>
      </c>
      <c r="J43" s="99" t="s">
        <v>99</v>
      </c>
      <c r="K43" s="99"/>
      <c r="L43" s="99"/>
      <c r="M43" s="99"/>
      <c r="N43" s="99"/>
      <c r="O43" s="126"/>
      <c r="P43" s="151" t="s">
        <v>95</v>
      </c>
      <c r="Q43" s="163">
        <f>IF(P43="○",1,"－")</f>
        <v>1</v>
      </c>
      <c r="R43" s="163"/>
      <c r="S43" s="163" t="str">
        <f>IF(P43="○","様式ク(エ)","－")</f>
        <v>様式ク(エ)</v>
      </c>
      <c r="T43" s="163"/>
      <c r="U43" s="192"/>
      <c r="V43" s="20"/>
      <c r="AB43" s="210">
        <f t="shared" si="0"/>
        <v>0</v>
      </c>
      <c r="AC43" s="218">
        <f>IF($P43="","",1)</f>
        <v>1</v>
      </c>
      <c r="AD43" s="218"/>
      <c r="AE43" s="218"/>
      <c r="AF43" s="218"/>
      <c r="AG43" s="218"/>
      <c r="AH43" s="218"/>
      <c r="AI43" s="218"/>
      <c r="AJ43" s="218"/>
      <c r="AK43" s="218"/>
      <c r="AL43" s="218"/>
      <c r="AM43" s="218"/>
      <c r="AN43" s="231"/>
    </row>
    <row r="44" spans="1:40">
      <c r="A44" s="20"/>
      <c r="B44" s="33"/>
      <c r="C44" s="49"/>
      <c r="D44" s="59"/>
      <c r="E44" s="59"/>
      <c r="F44" s="59"/>
      <c r="G44" s="59"/>
      <c r="H44" s="73"/>
      <c r="I44" s="82" t="s">
        <v>66</v>
      </c>
      <c r="J44" s="99" t="s">
        <v>67</v>
      </c>
      <c r="K44" s="99"/>
      <c r="L44" s="99"/>
      <c r="M44" s="99"/>
      <c r="N44" s="99"/>
      <c r="O44" s="126"/>
      <c r="P44" s="151" t="s">
        <v>95</v>
      </c>
      <c r="Q44" s="163">
        <f>IF(P44="○",1,"－")</f>
        <v>1</v>
      </c>
      <c r="R44" s="163"/>
      <c r="S44" s="163" t="str">
        <f>IF(P44="○","様式ク(オ)","－")</f>
        <v>様式ク(オ)</v>
      </c>
      <c r="T44" s="163"/>
      <c r="U44" s="192"/>
      <c r="V44" s="20"/>
      <c r="X44" s="14" t="s">
        <v>103</v>
      </c>
      <c r="AB44" s="210">
        <f t="shared" si="0"/>
        <v>0</v>
      </c>
      <c r="AC44" s="218">
        <f>IF($P44="","",1)</f>
        <v>1</v>
      </c>
      <c r="AD44" s="218"/>
      <c r="AE44" s="218"/>
      <c r="AF44" s="218"/>
      <c r="AG44" s="218"/>
      <c r="AH44" s="218"/>
      <c r="AI44" s="218"/>
      <c r="AJ44" s="218"/>
      <c r="AK44" s="218"/>
      <c r="AL44" s="218"/>
      <c r="AM44" s="218"/>
      <c r="AN44" s="231"/>
    </row>
    <row r="45" spans="1:40">
      <c r="A45" s="20"/>
      <c r="B45" s="33"/>
      <c r="C45" s="50"/>
      <c r="D45" s="55"/>
      <c r="E45" s="55"/>
      <c r="F45" s="55"/>
      <c r="G45" s="55"/>
      <c r="H45" s="69"/>
      <c r="I45" s="79" t="s">
        <v>1</v>
      </c>
      <c r="J45" s="105" t="s">
        <v>92</v>
      </c>
      <c r="K45" s="105"/>
      <c r="L45" s="105"/>
      <c r="M45" s="105"/>
      <c r="N45" s="105"/>
      <c r="O45" s="132"/>
      <c r="P45" s="149"/>
      <c r="Q45" s="161" t="str">
        <f>IF(P45="○",1,"－")</f>
        <v>－</v>
      </c>
      <c r="R45" s="161"/>
      <c r="S45" s="161" t="str">
        <f>IF(P45="○","様式ク(カ)","－")</f>
        <v>－</v>
      </c>
      <c r="T45" s="161"/>
      <c r="U45" s="192"/>
      <c r="V45" s="20"/>
      <c r="X45" s="197"/>
      <c r="Y45" s="198" t="s">
        <v>79</v>
      </c>
      <c r="Z45" s="198" t="s">
        <v>80</v>
      </c>
      <c r="AB45" s="208" t="str">
        <f t="shared" si="0"/>
        <v>－</v>
      </c>
      <c r="AC45" s="216" t="str">
        <f>IF($P45="","",0.5)</f>
        <v/>
      </c>
      <c r="AD45" s="216" t="str">
        <f>IF($P45="","",1)</f>
        <v/>
      </c>
      <c r="AE45" s="216"/>
      <c r="AF45" s="216"/>
      <c r="AG45" s="216"/>
      <c r="AH45" s="216"/>
      <c r="AI45" s="216"/>
      <c r="AJ45" s="216"/>
      <c r="AK45" s="216"/>
      <c r="AL45" s="216"/>
      <c r="AM45" s="216"/>
      <c r="AN45" s="227"/>
    </row>
    <row r="46" spans="1:40" ht="13.5" customHeight="1">
      <c r="A46" s="20"/>
      <c r="B46" s="33"/>
      <c r="C46" s="51" t="s">
        <v>50</v>
      </c>
      <c r="D46" s="60" t="s">
        <v>48</v>
      </c>
      <c r="E46" s="60"/>
      <c r="F46" s="60"/>
      <c r="G46" s="60"/>
      <c r="H46" s="74"/>
      <c r="I46" s="44" t="s">
        <v>16</v>
      </c>
      <c r="J46" s="60" t="s">
        <v>17</v>
      </c>
      <c r="K46" s="60"/>
      <c r="L46" s="60"/>
      <c r="M46" s="60"/>
      <c r="N46" s="60"/>
      <c r="O46" s="74"/>
      <c r="P46" s="153"/>
      <c r="Q46" s="164" t="str">
        <f>IF(P46="○",1,"－")</f>
        <v>－</v>
      </c>
      <c r="R46" s="164"/>
      <c r="S46" s="164" t="str">
        <f>IF(P46="○","不要","－")</f>
        <v>－</v>
      </c>
      <c r="T46" s="164"/>
      <c r="U46" s="192"/>
      <c r="V46" s="20"/>
      <c r="X46" s="198" t="s">
        <v>82</v>
      </c>
      <c r="Y46" s="201"/>
      <c r="Z46" s="201" t="s">
        <v>95</v>
      </c>
      <c r="AA46" s="203" t="str">
        <f>IF(AND(P46="",Y46="",Z46=""),"",IF(AND(P46="",Y46="○"),"←入力しないでください",IF(AND(P46="",Z46="○"),"←入力しないでください","")))</f>
        <v>←入力しないでください</v>
      </c>
      <c r="AB46" s="213" t="str">
        <f t="shared" si="0"/>
        <v>－</v>
      </c>
      <c r="AC46" s="221" t="str">
        <f>IF(P46="","",IF(AN46=1,0.5,IF(AN46=2,1,"")))</f>
        <v/>
      </c>
      <c r="AD46" s="221" t="str">
        <f>IF(P46="","",IF(AN46=1,1,IF(AN46=2,"","")))</f>
        <v/>
      </c>
      <c r="AE46" s="221"/>
      <c r="AF46" s="221"/>
      <c r="AG46" s="221"/>
      <c r="AH46" s="221"/>
      <c r="AI46" s="221"/>
      <c r="AJ46" s="221"/>
      <c r="AK46" s="221"/>
      <c r="AL46" s="221"/>
      <c r="AM46" s="221"/>
      <c r="AN46" s="234">
        <f>IF(AND(発注者入力!Y46="○",発注者入力!Z46=""),1,IF(AND(発注者入力!Y46="",発注者入力!Z46="○"),2,""))</f>
        <v>2</v>
      </c>
    </row>
    <row r="47" spans="1:40" ht="16.2" customHeight="1">
      <c r="A47" s="21"/>
      <c r="B47" s="33"/>
      <c r="C47" s="48" t="s">
        <v>54</v>
      </c>
      <c r="D47" s="56" t="s">
        <v>51</v>
      </c>
      <c r="E47" s="56"/>
      <c r="F47" s="56"/>
      <c r="G47" s="56"/>
      <c r="H47" s="70"/>
      <c r="I47" s="81" t="s">
        <v>16</v>
      </c>
      <c r="J47" s="106" t="s">
        <v>88</v>
      </c>
      <c r="K47" s="111"/>
      <c r="L47" s="111"/>
      <c r="M47" s="116"/>
      <c r="N47" s="116"/>
      <c r="O47" s="133"/>
      <c r="P47" s="150" t="s">
        <v>95</v>
      </c>
      <c r="Q47" s="162">
        <f>IF(P47="○",1.5,"－")</f>
        <v>1.5</v>
      </c>
      <c r="R47" s="162"/>
      <c r="S47" s="162" t="str">
        <f>IF(P47="○","様式コ(ア)","－")</f>
        <v>様式コ(ア)</v>
      </c>
      <c r="T47" s="162"/>
      <c r="U47" s="192"/>
      <c r="V47" s="20"/>
      <c r="X47" s="200"/>
      <c r="Y47" s="202" t="str">
        <f>IF(発注者入力!P46="","",IF(AND(Y46="",Z46=""),"どちらかに○",IF(AND(Y46="○",Z46="○"),"どちらかに○","")))</f>
        <v/>
      </c>
      <c r="Z47" s="202"/>
      <c r="AB47" s="209">
        <f t="shared" si="0"/>
        <v>0</v>
      </c>
      <c r="AC47" s="217">
        <f>IF($P47="","",0.5)</f>
        <v>0.5</v>
      </c>
      <c r="AD47" s="217">
        <f>IF($P47="","",1)</f>
        <v>1</v>
      </c>
      <c r="AE47" s="217">
        <f>IF($P47="","",1.5)</f>
        <v>1.5</v>
      </c>
      <c r="AF47" s="217"/>
      <c r="AG47" s="217"/>
      <c r="AH47" s="217"/>
      <c r="AI47" s="217"/>
      <c r="AJ47" s="217"/>
      <c r="AK47" s="217"/>
      <c r="AL47" s="217"/>
      <c r="AM47" s="217"/>
      <c r="AN47" s="230"/>
    </row>
    <row r="48" spans="1:40">
      <c r="A48" s="20"/>
      <c r="B48" s="33"/>
      <c r="C48" s="49"/>
      <c r="D48" s="59"/>
      <c r="E48" s="59"/>
      <c r="F48" s="59"/>
      <c r="G48" s="59"/>
      <c r="H48" s="73"/>
      <c r="I48" s="79" t="s">
        <v>60</v>
      </c>
      <c r="J48" s="96" t="s">
        <v>52</v>
      </c>
      <c r="K48" s="96"/>
      <c r="L48" s="96"/>
      <c r="M48" s="96"/>
      <c r="N48" s="96"/>
      <c r="O48" s="122"/>
      <c r="P48" s="150" t="s">
        <v>95</v>
      </c>
      <c r="Q48" s="163">
        <f>IF(P48="○",1,"－")</f>
        <v>1</v>
      </c>
      <c r="R48" s="163"/>
      <c r="S48" s="163" t="str">
        <f>IF(P48="○","様式コ(イ)","－")</f>
        <v>様式コ(イ)</v>
      </c>
      <c r="T48" s="163"/>
      <c r="U48" s="192"/>
      <c r="V48" s="20"/>
      <c r="AB48" s="210">
        <f t="shared" si="0"/>
        <v>0</v>
      </c>
      <c r="AC48" s="218">
        <f>IF($P48="","",1)</f>
        <v>1</v>
      </c>
      <c r="AD48" s="218"/>
      <c r="AE48" s="218"/>
      <c r="AF48" s="218"/>
      <c r="AG48" s="218"/>
      <c r="AH48" s="218"/>
      <c r="AI48" s="218"/>
      <c r="AJ48" s="218"/>
      <c r="AK48" s="218"/>
      <c r="AL48" s="218"/>
      <c r="AM48" s="218"/>
      <c r="AN48" s="231"/>
    </row>
    <row r="49" spans="1:40">
      <c r="A49" s="20"/>
      <c r="B49" s="33"/>
      <c r="C49" s="49"/>
      <c r="D49" s="59"/>
      <c r="E49" s="59"/>
      <c r="F49" s="59"/>
      <c r="G49" s="59"/>
      <c r="H49" s="73"/>
      <c r="I49" s="82" t="s">
        <v>53</v>
      </c>
      <c r="J49" s="99" t="s">
        <v>6</v>
      </c>
      <c r="K49" s="99"/>
      <c r="L49" s="99"/>
      <c r="M49" s="99"/>
      <c r="N49" s="99"/>
      <c r="O49" s="126"/>
      <c r="P49" s="150" t="s">
        <v>95</v>
      </c>
      <c r="Q49" s="163">
        <f>IF(P49="○",1,"－")</f>
        <v>1</v>
      </c>
      <c r="R49" s="163"/>
      <c r="S49" s="163" t="str">
        <f>IF(P49="○","様式コ(ウ)","－")</f>
        <v>様式コ(ウ)</v>
      </c>
      <c r="T49" s="163"/>
      <c r="U49" s="192"/>
      <c r="V49" s="20"/>
      <c r="AB49" s="210">
        <f t="shared" si="0"/>
        <v>0</v>
      </c>
      <c r="AC49" s="218">
        <f>IF($P49="","",1)</f>
        <v>1</v>
      </c>
      <c r="AD49" s="218"/>
      <c r="AE49" s="218"/>
      <c r="AF49" s="218"/>
      <c r="AG49" s="218"/>
      <c r="AH49" s="218"/>
      <c r="AI49" s="218"/>
      <c r="AJ49" s="218"/>
      <c r="AK49" s="218"/>
      <c r="AL49" s="218"/>
      <c r="AM49" s="218"/>
      <c r="AN49" s="231"/>
    </row>
    <row r="50" spans="1:40">
      <c r="A50" s="20"/>
      <c r="B50" s="33"/>
      <c r="C50" s="49"/>
      <c r="D50" s="59"/>
      <c r="E50" s="59"/>
      <c r="F50" s="59"/>
      <c r="G50" s="59"/>
      <c r="H50" s="73"/>
      <c r="I50" s="91" t="s">
        <v>61</v>
      </c>
      <c r="J50" s="103" t="s">
        <v>90</v>
      </c>
      <c r="K50" s="103"/>
      <c r="L50" s="103"/>
      <c r="M50" s="103"/>
      <c r="N50" s="103"/>
      <c r="O50" s="130"/>
      <c r="P50" s="150" t="s">
        <v>95</v>
      </c>
      <c r="Q50" s="163">
        <f>IF(P50="○",1,"－")</f>
        <v>1</v>
      </c>
      <c r="R50" s="163"/>
      <c r="S50" s="163" t="str">
        <f>IF(P50="○","様式コ(エ)","－")</f>
        <v>様式コ(エ)</v>
      </c>
      <c r="T50" s="163"/>
      <c r="U50" s="192"/>
      <c r="V50" s="20"/>
      <c r="AB50" s="210">
        <f t="shared" si="0"/>
        <v>0</v>
      </c>
      <c r="AC50" s="218">
        <f>IF($P50="","",1)</f>
        <v>1</v>
      </c>
      <c r="AD50" s="218"/>
      <c r="AE50" s="218"/>
      <c r="AF50" s="218"/>
      <c r="AG50" s="218"/>
      <c r="AH50" s="218"/>
      <c r="AI50" s="218"/>
      <c r="AJ50" s="218"/>
      <c r="AK50" s="218"/>
      <c r="AL50" s="218"/>
      <c r="AM50" s="218"/>
      <c r="AN50" s="231"/>
    </row>
    <row r="51" spans="1:40">
      <c r="A51" s="20"/>
      <c r="B51" s="33"/>
      <c r="C51" s="49"/>
      <c r="D51" s="59"/>
      <c r="E51" s="59"/>
      <c r="F51" s="59"/>
      <c r="G51" s="59"/>
      <c r="H51" s="73"/>
      <c r="I51" s="91" t="s">
        <v>66</v>
      </c>
      <c r="J51" s="103" t="s">
        <v>7</v>
      </c>
      <c r="K51" s="103"/>
      <c r="L51" s="103"/>
      <c r="M51" s="103"/>
      <c r="N51" s="103"/>
      <c r="O51" s="130"/>
      <c r="P51" s="150" t="s">
        <v>95</v>
      </c>
      <c r="Q51" s="163">
        <f>IF(P51="○",0.5,"－")</f>
        <v>0.5</v>
      </c>
      <c r="R51" s="163"/>
      <c r="S51" s="163" t="str">
        <f>IF(P51="○","様式コ(オ)","－")</f>
        <v>様式コ(オ)</v>
      </c>
      <c r="T51" s="163"/>
      <c r="U51" s="192"/>
      <c r="V51" s="20"/>
      <c r="AB51" s="210">
        <f t="shared" si="0"/>
        <v>0</v>
      </c>
      <c r="AC51" s="218">
        <f>IF($P51="","",0.5)</f>
        <v>0.5</v>
      </c>
      <c r="AD51" s="223"/>
      <c r="AE51" s="223"/>
      <c r="AF51" s="223"/>
      <c r="AG51" s="223"/>
      <c r="AH51" s="223"/>
      <c r="AI51" s="223"/>
      <c r="AJ51" s="223"/>
      <c r="AK51" s="223"/>
      <c r="AL51" s="223"/>
      <c r="AM51" s="218"/>
      <c r="AN51" s="231"/>
    </row>
    <row r="52" spans="1:40">
      <c r="A52" s="20"/>
      <c r="B52" s="33"/>
      <c r="C52" s="49"/>
      <c r="D52" s="55"/>
      <c r="E52" s="55"/>
      <c r="F52" s="55"/>
      <c r="G52" s="55"/>
      <c r="H52" s="69"/>
      <c r="I52" s="79" t="s">
        <v>1</v>
      </c>
      <c r="J52" s="96" t="s">
        <v>121</v>
      </c>
      <c r="K52" s="96"/>
      <c r="L52" s="96"/>
      <c r="M52" s="96"/>
      <c r="N52" s="96"/>
      <c r="O52" s="122"/>
      <c r="P52" s="150" t="s">
        <v>95</v>
      </c>
      <c r="Q52" s="163">
        <f>IF(P52="○",0.5,"－")</f>
        <v>0.5</v>
      </c>
      <c r="R52" s="163"/>
      <c r="S52" s="163" t="str">
        <f>IF(P52="○","様式コ(カ)","－")</f>
        <v>様式コ(カ)</v>
      </c>
      <c r="T52" s="163"/>
      <c r="U52" s="192"/>
      <c r="V52" s="20"/>
      <c r="AB52" s="208">
        <f t="shared" si="0"/>
        <v>0</v>
      </c>
      <c r="AC52" s="216">
        <f>IF($P52="","",0.5)</f>
        <v>0.5</v>
      </c>
      <c r="AD52" s="216"/>
      <c r="AE52" s="216"/>
      <c r="AF52" s="216"/>
      <c r="AG52" s="216"/>
      <c r="AH52" s="216"/>
      <c r="AI52" s="216"/>
      <c r="AJ52" s="216"/>
      <c r="AK52" s="216"/>
      <c r="AL52" s="216"/>
      <c r="AM52" s="218"/>
      <c r="AN52" s="231"/>
    </row>
    <row r="53" spans="1:40">
      <c r="A53" s="20"/>
      <c r="B53" s="33"/>
      <c r="C53" s="48" t="s">
        <v>55</v>
      </c>
      <c r="D53" s="57" t="s">
        <v>63</v>
      </c>
      <c r="E53" s="57"/>
      <c r="F53" s="57"/>
      <c r="G53" s="57"/>
      <c r="H53" s="71"/>
      <c r="I53" s="83" t="s">
        <v>16</v>
      </c>
      <c r="J53" s="100" t="s">
        <v>76</v>
      </c>
      <c r="K53" s="100"/>
      <c r="L53" s="100"/>
      <c r="M53" s="100"/>
      <c r="N53" s="100"/>
      <c r="O53" s="127"/>
      <c r="P53" s="150" t="s">
        <v>95</v>
      </c>
      <c r="Q53" s="162">
        <f>IF(P53="○",1,"－")</f>
        <v>1</v>
      </c>
      <c r="R53" s="162"/>
      <c r="S53" s="162" t="str">
        <f>IF(P53="○","様式サ(ア)","－")</f>
        <v>様式サ(ア)</v>
      </c>
      <c r="T53" s="162"/>
      <c r="U53" s="192"/>
      <c r="V53" s="20"/>
      <c r="AB53" s="207">
        <f t="shared" si="0"/>
        <v>0</v>
      </c>
      <c r="AC53" s="215">
        <f>IF($P53="","",0.5)</f>
        <v>0.5</v>
      </c>
      <c r="AD53" s="215">
        <f>IF($P53="","",1)</f>
        <v>1</v>
      </c>
      <c r="AE53" s="215"/>
      <c r="AF53" s="215"/>
      <c r="AG53" s="215"/>
      <c r="AH53" s="215"/>
      <c r="AI53" s="215"/>
      <c r="AJ53" s="215"/>
      <c r="AK53" s="215"/>
      <c r="AL53" s="215"/>
      <c r="AM53" s="217"/>
      <c r="AN53" s="230"/>
    </row>
    <row r="54" spans="1:40">
      <c r="A54" s="20"/>
      <c r="B54" s="33"/>
      <c r="C54" s="49"/>
      <c r="D54" s="58"/>
      <c r="E54" s="58"/>
      <c r="F54" s="58"/>
      <c r="G54" s="58"/>
      <c r="H54" s="72"/>
      <c r="I54" s="91" t="s">
        <v>60</v>
      </c>
      <c r="J54" s="101" t="s">
        <v>64</v>
      </c>
      <c r="K54" s="101"/>
      <c r="L54" s="101"/>
      <c r="M54" s="101"/>
      <c r="N54" s="101"/>
      <c r="O54" s="128"/>
      <c r="P54" s="151" t="s">
        <v>95</v>
      </c>
      <c r="Q54" s="163">
        <f>IF(P54="○",1,"－")</f>
        <v>1</v>
      </c>
      <c r="R54" s="163"/>
      <c r="S54" s="163" t="str">
        <f>IF(P54="○","様式サ(イ)","－")</f>
        <v>様式サ(イ)</v>
      </c>
      <c r="T54" s="163"/>
      <c r="U54" s="192"/>
      <c r="V54" s="20"/>
      <c r="AB54" s="210">
        <f t="shared" si="0"/>
        <v>0</v>
      </c>
      <c r="AC54" s="218">
        <f>IF($P54="","",0.5)</f>
        <v>0.5</v>
      </c>
      <c r="AD54" s="218">
        <f>IF($P54="","",1)</f>
        <v>1</v>
      </c>
      <c r="AE54" s="218"/>
      <c r="AF54" s="218"/>
      <c r="AG54" s="218"/>
      <c r="AH54" s="218"/>
      <c r="AI54" s="218"/>
      <c r="AJ54" s="218"/>
      <c r="AK54" s="218"/>
      <c r="AL54" s="218"/>
      <c r="AM54" s="218"/>
      <c r="AN54" s="231"/>
    </row>
    <row r="55" spans="1:40">
      <c r="A55" s="20"/>
      <c r="B55" s="33"/>
      <c r="C55" s="52"/>
      <c r="D55" s="61"/>
      <c r="E55" s="61"/>
      <c r="F55" s="61"/>
      <c r="G55" s="61"/>
      <c r="H55" s="61"/>
      <c r="I55" s="92" t="s">
        <v>53</v>
      </c>
      <c r="J55" s="107" t="s">
        <v>100</v>
      </c>
      <c r="K55" s="107"/>
      <c r="L55" s="107"/>
      <c r="M55" s="107"/>
      <c r="N55" s="107"/>
      <c r="O55" s="134"/>
      <c r="P55" s="154"/>
      <c r="Q55" s="165" t="str">
        <f>IF(P55="○",0.5,"－")</f>
        <v>－</v>
      </c>
      <c r="R55" s="174"/>
      <c r="S55" s="163" t="str">
        <f>IF(P55="○","様式サ(ウ)","－")</f>
        <v>－</v>
      </c>
      <c r="T55" s="163"/>
      <c r="U55" s="192"/>
      <c r="V55" s="20"/>
      <c r="X55" s="197"/>
      <c r="Y55" s="198" t="s">
        <v>84</v>
      </c>
      <c r="Z55" s="198" t="s">
        <v>81</v>
      </c>
      <c r="AB55" s="208" t="str">
        <f t="shared" si="0"/>
        <v>－</v>
      </c>
      <c r="AC55" s="216" t="str">
        <f>IF($P55="","",0.5)</f>
        <v/>
      </c>
      <c r="AD55" s="216"/>
      <c r="AE55" s="216"/>
      <c r="AF55" s="216"/>
      <c r="AG55" s="216"/>
      <c r="AH55" s="216"/>
      <c r="AI55" s="216"/>
      <c r="AJ55" s="216"/>
      <c r="AK55" s="216"/>
      <c r="AL55" s="216"/>
      <c r="AM55" s="216"/>
      <c r="AN55" s="227"/>
    </row>
    <row r="56" spans="1:40">
      <c r="A56" s="20"/>
      <c r="B56" s="33"/>
      <c r="C56" s="50"/>
      <c r="D56" s="62"/>
      <c r="E56" s="62"/>
      <c r="F56" s="62"/>
      <c r="G56" s="62"/>
      <c r="H56" s="75"/>
      <c r="I56" s="47" t="s">
        <v>61</v>
      </c>
      <c r="J56" s="62" t="s">
        <v>144</v>
      </c>
      <c r="K56" s="62"/>
      <c r="L56" s="62"/>
      <c r="M56" s="62"/>
      <c r="N56" s="62"/>
      <c r="O56" s="75"/>
      <c r="P56" s="153"/>
      <c r="Q56" s="166" t="str">
        <f>IF(P56="○",1,"－")</f>
        <v>－</v>
      </c>
      <c r="R56" s="155"/>
      <c r="S56" s="155" t="str">
        <f>IF(P56="○","様式サ(エ)","－")</f>
        <v>－</v>
      </c>
      <c r="T56" s="161"/>
      <c r="U56" s="192"/>
      <c r="V56" s="20"/>
      <c r="X56" s="198" t="s">
        <v>82</v>
      </c>
      <c r="Y56" s="201"/>
      <c r="Z56" s="201" t="s">
        <v>95</v>
      </c>
      <c r="AB56" s="208" t="str">
        <f t="shared" si="0"/>
        <v>－</v>
      </c>
      <c r="AC56" s="216">
        <v>1</v>
      </c>
      <c r="AD56" s="216"/>
      <c r="AE56" s="216"/>
      <c r="AF56" s="216"/>
      <c r="AG56" s="216"/>
      <c r="AH56" s="216"/>
      <c r="AI56" s="216"/>
      <c r="AJ56" s="216"/>
      <c r="AK56" s="216"/>
      <c r="AL56" s="216"/>
      <c r="AM56" s="216"/>
      <c r="AN56" s="227"/>
    </row>
    <row r="57" spans="1:40" ht="14.25" customHeight="1">
      <c r="A57" s="20"/>
      <c r="B57" s="33"/>
      <c r="C57" s="53" t="s">
        <v>57</v>
      </c>
      <c r="D57" s="63" t="s">
        <v>97</v>
      </c>
      <c r="E57" s="63"/>
      <c r="F57" s="63"/>
      <c r="G57" s="63"/>
      <c r="H57" s="76"/>
      <c r="I57" s="83" t="s">
        <v>16</v>
      </c>
      <c r="J57" s="100" t="s">
        <v>98</v>
      </c>
      <c r="K57" s="100"/>
      <c r="L57" s="100"/>
      <c r="M57" s="100"/>
      <c r="N57" s="100"/>
      <c r="O57" s="127"/>
      <c r="P57" s="149"/>
      <c r="Q57" s="167" t="str">
        <f>IF(P57="○",2,"－")</f>
        <v>－</v>
      </c>
      <c r="R57" s="162"/>
      <c r="S57" s="167" t="str">
        <f>IF(P57="○","様式シ(ア)","－")</f>
        <v>－</v>
      </c>
      <c r="T57" s="167"/>
      <c r="U57" s="192"/>
      <c r="V57" s="20"/>
      <c r="X57" s="199"/>
      <c r="Y57" s="202" t="str">
        <f>IF(発注者入力!P58="","",IF(AND(Y56="",Z56=""),"どちらかに○",IF(AND(Y56="○",Z56="○"),"どちらかに○","")))</f>
        <v/>
      </c>
      <c r="Z57" s="202"/>
      <c r="AA57" s="203" t="str">
        <f>IF(AND(P58="",Y56="",Z56=""),"",IF(AND(P58="",Y56="○"),"←入力しないでください",IF(AND(P58="",Z56="○"),"←入力しないでください","")))</f>
        <v/>
      </c>
      <c r="AB57" s="209" t="str">
        <f t="shared" si="0"/>
        <v>－</v>
      </c>
      <c r="AC57" s="217" t="str">
        <f>IF($P57="","",0.5)</f>
        <v/>
      </c>
      <c r="AD57" s="217" t="str">
        <f>IF($P57="","",1)</f>
        <v/>
      </c>
      <c r="AE57" s="217" t="str">
        <f>IF($P57="","",2)</f>
        <v/>
      </c>
      <c r="AF57" s="217"/>
      <c r="AG57" s="217"/>
      <c r="AH57" s="217"/>
      <c r="AI57" s="217"/>
      <c r="AJ57" s="217"/>
      <c r="AK57" s="217"/>
      <c r="AL57" s="217"/>
      <c r="AM57" s="217"/>
      <c r="AN57" s="229"/>
    </row>
    <row r="58" spans="1:40" ht="13.5" customHeight="1">
      <c r="A58" s="20"/>
      <c r="B58" s="33"/>
      <c r="C58" s="45" t="s">
        <v>101</v>
      </c>
      <c r="D58" s="57" t="s">
        <v>49</v>
      </c>
      <c r="E58" s="57"/>
      <c r="F58" s="57"/>
      <c r="G58" s="57"/>
      <c r="H58" s="71"/>
      <c r="I58" s="81" t="s">
        <v>16</v>
      </c>
      <c r="J58" s="98" t="s">
        <v>102</v>
      </c>
      <c r="K58" s="98"/>
      <c r="L58" s="98"/>
      <c r="M58" s="98"/>
      <c r="N58" s="98"/>
      <c r="O58" s="124"/>
      <c r="P58" s="150" t="s">
        <v>95</v>
      </c>
      <c r="Q58" s="162">
        <f>IF(P58="○",1,"－")</f>
        <v>1</v>
      </c>
      <c r="R58" s="162"/>
      <c r="S58" s="162" t="str">
        <f>IF(P58="○","様式ス(ア)","－")</f>
        <v>様式ス(ア)</v>
      </c>
      <c r="T58" s="162"/>
      <c r="U58" s="192"/>
      <c r="V58" s="20"/>
      <c r="AB58" s="209">
        <f t="shared" si="0"/>
        <v>0</v>
      </c>
      <c r="AC58" s="217">
        <v>1</v>
      </c>
      <c r="AD58" s="217"/>
      <c r="AE58" s="217"/>
      <c r="AF58" s="217"/>
      <c r="AG58" s="217"/>
      <c r="AH58" s="217"/>
      <c r="AI58" s="217"/>
      <c r="AJ58" s="217"/>
      <c r="AK58" s="217"/>
      <c r="AL58" s="217"/>
      <c r="AM58" s="217"/>
      <c r="AN58" s="234">
        <f>IF(AND(発注者入力!Y56="○",発注者入力!Z56=""),1,IF(AND(発注者入力!Y56="",発注者入力!Z56="○"),2,""))</f>
        <v>2</v>
      </c>
    </row>
    <row r="59" spans="1:40" ht="13.5" customHeight="1">
      <c r="A59" s="20"/>
      <c r="B59" s="34"/>
      <c r="C59" s="47"/>
      <c r="D59" s="62"/>
      <c r="E59" s="62"/>
      <c r="F59" s="62"/>
      <c r="G59" s="62"/>
      <c r="H59" s="75"/>
      <c r="I59" s="82" t="s">
        <v>60</v>
      </c>
      <c r="J59" s="108" t="s">
        <v>152</v>
      </c>
      <c r="K59" s="108"/>
      <c r="L59" s="108"/>
      <c r="M59" s="108"/>
      <c r="N59" s="108"/>
      <c r="O59" s="135"/>
      <c r="P59" s="149" t="s">
        <v>95</v>
      </c>
      <c r="Q59" s="161">
        <f>IF(P59="○",1,"－")</f>
        <v>1</v>
      </c>
      <c r="R59" s="161"/>
      <c r="S59" s="161" t="str">
        <f>IF(P59="○","様式ス(イ)","－")</f>
        <v>様式ス(イ)</v>
      </c>
      <c r="T59" s="161"/>
      <c r="U59" s="192"/>
      <c r="V59" s="20"/>
      <c r="AB59" s="208">
        <f t="shared" si="0"/>
        <v>0</v>
      </c>
      <c r="AC59" s="216">
        <f>IF($P59="","",1)</f>
        <v>1</v>
      </c>
      <c r="AD59" s="222"/>
      <c r="AE59" s="222"/>
      <c r="AF59" s="222"/>
      <c r="AG59" s="222"/>
      <c r="AH59" s="222"/>
      <c r="AI59" s="222"/>
      <c r="AJ59" s="222"/>
      <c r="AK59" s="222"/>
      <c r="AL59" s="222"/>
      <c r="AM59" s="222"/>
      <c r="AN59" s="229"/>
    </row>
    <row r="60" spans="1:40">
      <c r="A60" s="20"/>
      <c r="B60" s="30" t="s">
        <v>45</v>
      </c>
      <c r="C60" s="40"/>
      <c r="D60" s="40"/>
      <c r="E60" s="40"/>
      <c r="F60" s="40"/>
      <c r="G60" s="40"/>
      <c r="H60" s="40"/>
      <c r="I60" s="40"/>
      <c r="J60" s="109"/>
      <c r="K60" s="109"/>
      <c r="L60" s="109"/>
      <c r="M60" s="109"/>
      <c r="N60" s="109"/>
      <c r="O60" s="136"/>
      <c r="P60" s="155"/>
      <c r="Q60" s="168">
        <f>IF(SUM(Q26:Q31,Q35:Q59),SUM(Q26:Q31,Q35:Q59))</f>
        <v>18</v>
      </c>
      <c r="R60" s="155">
        <f>SUM(R26:R59)</f>
        <v>0</v>
      </c>
      <c r="S60" s="43"/>
      <c r="T60" s="136"/>
      <c r="U60" s="190"/>
      <c r="V60" s="20"/>
    </row>
    <row r="61" spans="1:40">
      <c r="B61" s="22"/>
      <c r="C61" s="22"/>
      <c r="D61" s="22"/>
      <c r="E61" s="22"/>
      <c r="F61" s="22"/>
      <c r="G61" s="22"/>
      <c r="H61" s="22"/>
      <c r="I61" s="22"/>
      <c r="J61" s="22"/>
      <c r="K61" s="22"/>
      <c r="L61" s="22"/>
      <c r="M61" s="22"/>
      <c r="N61" s="22"/>
      <c r="O61" s="22"/>
      <c r="P61" s="36"/>
      <c r="Q61" s="22"/>
      <c r="R61" s="22"/>
      <c r="S61" s="36"/>
      <c r="T61" s="36"/>
      <c r="U61" s="193"/>
      <c r="V61" s="194"/>
      <c r="AB61" s="214"/>
      <c r="AC61" s="214"/>
      <c r="AD61" s="214"/>
      <c r="AE61" s="214"/>
      <c r="AF61" s="214"/>
      <c r="AG61" s="214"/>
      <c r="AH61" s="214"/>
      <c r="AI61" s="214"/>
      <c r="AJ61" s="214"/>
      <c r="AK61" s="214"/>
      <c r="AL61" s="214"/>
      <c r="AM61" s="214"/>
      <c r="AN61" s="235"/>
    </row>
    <row r="62" spans="1:40">
      <c r="AB62" s="214"/>
      <c r="AC62" s="214"/>
      <c r="AD62" s="214"/>
      <c r="AE62" s="214"/>
      <c r="AF62" s="214"/>
      <c r="AG62" s="214"/>
      <c r="AH62" s="214"/>
      <c r="AI62" s="214"/>
      <c r="AJ62" s="214"/>
      <c r="AK62" s="214"/>
      <c r="AL62" s="214"/>
      <c r="AM62" s="214"/>
      <c r="AN62" s="236"/>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26:P54 P56:P59">
    <cfRule type="expression" dxfId="147" priority="1" stopIfTrue="1">
      <formula>P26=""</formula>
    </cfRule>
  </conditionalFormatting>
  <conditionalFormatting sqref="P55">
    <cfRule type="expression" dxfId="146" priority="4" stopIfTrue="1">
      <formula>P55=""</formula>
    </cfRule>
  </conditionalFormatting>
  <conditionalFormatting sqref="U55">
    <cfRule type="cellIs" dxfId="145" priority="2" operator="equal">
      <formula>"←入力"</formula>
    </cfRule>
    <cfRule type="cellIs" dxfId="144" priority="3" operator="equal">
      <formula>"←入力不要"</formula>
    </cfRule>
  </conditionalFormatting>
  <conditionalFormatting sqref="R55">
    <cfRule type="expression" dxfId="143" priority="5" stopIfTrue="1">
      <formula>$P$56=""</formula>
    </cfRule>
  </conditionalFormatting>
  <conditionalFormatting sqref="L16 L12:L14">
    <cfRule type="expression" dxfId="142" priority="76" stopIfTrue="1">
      <formula>L12&lt;&gt;""</formula>
    </cfRule>
  </conditionalFormatting>
  <conditionalFormatting sqref="L15">
    <cfRule type="expression" dxfId="141" priority="75" stopIfTrue="1">
      <formula>$L$15&lt;&gt;""</formula>
    </cfRule>
  </conditionalFormatting>
  <conditionalFormatting sqref="B3">
    <cfRule type="expression" dxfId="140" priority="78" stopIfTrue="1">
      <formula>$B$3&lt;&gt;""</formula>
    </cfRule>
  </conditionalFormatting>
  <conditionalFormatting sqref="B5:N5">
    <cfRule type="expression" dxfId="139" priority="79" stopIfTrue="1">
      <formula>$B$5&lt;&gt;""</formula>
    </cfRule>
  </conditionalFormatting>
  <conditionalFormatting sqref="C4:O4">
    <cfRule type="expression" dxfId="138" priority="64" stopIfTrue="1">
      <formula>$B$4&lt;&gt;""</formula>
    </cfRule>
  </conditionalFormatting>
  <conditionalFormatting sqref="R32">
    <cfRule type="expression" dxfId="137" priority="63" stopIfTrue="1">
      <formula>$P$32=""</formula>
    </cfRule>
  </conditionalFormatting>
  <conditionalFormatting sqref="P33">
    <cfRule type="expression" dxfId="136" priority="57" stopIfTrue="1">
      <formula>P33=""</formula>
    </cfRule>
  </conditionalFormatting>
  <conditionalFormatting sqref="R33">
    <cfRule type="expression" dxfId="135" priority="58" stopIfTrue="1">
      <formula>$P$33=""</formula>
    </cfRule>
  </conditionalFormatting>
  <conditionalFormatting sqref="P34">
    <cfRule type="expression" dxfId="134" priority="55" stopIfTrue="1">
      <formula>P34=""</formula>
    </cfRule>
  </conditionalFormatting>
  <conditionalFormatting sqref="R34">
    <cfRule type="expression" dxfId="133" priority="56" stopIfTrue="1">
      <formula>$P$34=""</formula>
    </cfRule>
  </conditionalFormatting>
  <conditionalFormatting sqref="R31">
    <cfRule type="expression" dxfId="132" priority="42" stopIfTrue="1">
      <formula>$P$31=""</formula>
    </cfRule>
  </conditionalFormatting>
  <conditionalFormatting sqref="R30">
    <cfRule type="expression" dxfId="131" priority="41" stopIfTrue="1">
      <formula>$P$30=""</formula>
    </cfRule>
  </conditionalFormatting>
  <conditionalFormatting sqref="R29">
    <cfRule type="expression" dxfId="130" priority="40" stopIfTrue="1">
      <formula>$P$29=""</formula>
    </cfRule>
  </conditionalFormatting>
  <conditionalFormatting sqref="B4">
    <cfRule type="expression" dxfId="129" priority="33" stopIfTrue="1">
      <formula>$B$4&lt;&gt;""</formula>
    </cfRule>
  </conditionalFormatting>
  <conditionalFormatting sqref="B6:O7">
    <cfRule type="expression" dxfId="128" priority="32" stopIfTrue="1">
      <formula>$B$6&lt;&gt;""</formula>
    </cfRule>
  </conditionalFormatting>
  <conditionalFormatting sqref="E1">
    <cfRule type="expression" dxfId="127" priority="31" stopIfTrue="1">
      <formula>$E$1&lt;&gt;""</formula>
    </cfRule>
  </conditionalFormatting>
  <conditionalFormatting sqref="C3:O3">
    <cfRule type="expression" dxfId="126" priority="30">
      <formula>$B$3&lt;&gt;""</formula>
    </cfRule>
  </conditionalFormatting>
  <conditionalFormatting sqref="R26">
    <cfRule type="expression" dxfId="125" priority="29" stopIfTrue="1">
      <formula>$P$26=""</formula>
    </cfRule>
  </conditionalFormatting>
  <conditionalFormatting sqref="R28">
    <cfRule type="expression" dxfId="124" priority="28" stopIfTrue="1">
      <formula>$P$28=""</formula>
    </cfRule>
  </conditionalFormatting>
  <conditionalFormatting sqref="R27">
    <cfRule type="expression" dxfId="123" priority="27">
      <formula>$P$27=""</formula>
    </cfRule>
  </conditionalFormatting>
  <conditionalFormatting sqref="P2">
    <cfRule type="expression" dxfId="122" priority="81" stopIfTrue="1">
      <formula>#REF!="無　効"</formula>
    </cfRule>
  </conditionalFormatting>
  <conditionalFormatting sqref="U26:U51 U53:U54 U56:U59">
    <cfRule type="cellIs" dxfId="121" priority="25" operator="equal">
      <formula>"←入力"</formula>
    </cfRule>
    <cfRule type="cellIs" dxfId="120" priority="26" operator="equal">
      <formula>"←入力不要"</formula>
    </cfRule>
  </conditionalFormatting>
  <conditionalFormatting sqref="P8">
    <cfRule type="expression" dxfId="119" priority="24" stopIfTrue="1">
      <formula>$P$8&lt;&gt;""</formula>
    </cfRule>
  </conditionalFormatting>
  <conditionalFormatting sqref="B9:I9 E20 E22">
    <cfRule type="cellIs" dxfId="118" priority="23" operator="equal">
      <formula>""</formula>
    </cfRule>
  </conditionalFormatting>
  <conditionalFormatting sqref="J28:O28">
    <cfRule type="expression" dxfId="117" priority="8">
      <formula>#REF!&lt;&gt;""</formula>
    </cfRule>
    <cfRule type="expression" dxfId="116" priority="9">
      <formula>Y29&lt;&gt;""</formula>
    </cfRule>
  </conditionalFormatting>
  <conditionalFormatting sqref="R38">
    <cfRule type="expression" dxfId="115" priority="74" stopIfTrue="1">
      <formula>$P$38=""</formula>
    </cfRule>
  </conditionalFormatting>
  <conditionalFormatting sqref="R48">
    <cfRule type="expression" dxfId="114" priority="73" stopIfTrue="1">
      <formula>$P$48=""</formula>
    </cfRule>
  </conditionalFormatting>
  <conditionalFormatting sqref="R49">
    <cfRule type="expression" dxfId="113" priority="72" stopIfTrue="1">
      <formula>$P$49=""</formula>
    </cfRule>
  </conditionalFormatting>
  <conditionalFormatting sqref="R53">
    <cfRule type="expression" dxfId="112" priority="71" stopIfTrue="1">
      <formula>$P$53=""</formula>
    </cfRule>
  </conditionalFormatting>
  <conditionalFormatting sqref="R54">
    <cfRule type="expression" dxfId="111" priority="70" stopIfTrue="1">
      <formula>$P$54=""</formula>
    </cfRule>
  </conditionalFormatting>
  <conditionalFormatting sqref="P38">
    <cfRule type="expression" dxfId="110" priority="61" stopIfTrue="1">
      <formula>P38=""</formula>
    </cfRule>
  </conditionalFormatting>
  <conditionalFormatting sqref="P39">
    <cfRule type="expression" dxfId="109" priority="59" stopIfTrue="1">
      <formula>P39=""</formula>
    </cfRule>
  </conditionalFormatting>
  <conditionalFormatting sqref="R39">
    <cfRule type="expression" dxfId="108" priority="60" stopIfTrue="1">
      <formula>$P$39=""</formula>
    </cfRule>
  </conditionalFormatting>
  <conditionalFormatting sqref="R50">
    <cfRule type="expression" dxfId="107" priority="44" stopIfTrue="1">
      <formula>$P$50=""</formula>
    </cfRule>
  </conditionalFormatting>
  <conditionalFormatting sqref="R35">
    <cfRule type="expression" dxfId="106" priority="43" stopIfTrue="1">
      <formula>$P$35=""</formula>
    </cfRule>
  </conditionalFormatting>
  <conditionalFormatting sqref="R46">
    <cfRule type="expression" dxfId="105" priority="39" stopIfTrue="1">
      <formula>$P$46=""</formula>
    </cfRule>
  </conditionalFormatting>
  <conditionalFormatting sqref="R45">
    <cfRule type="expression" dxfId="104" priority="38" stopIfTrue="1">
      <formula>$P$45=""</formula>
    </cfRule>
  </conditionalFormatting>
  <conditionalFormatting sqref="R44">
    <cfRule type="expression" dxfId="103" priority="37" stopIfTrue="1">
      <formula>$P$44=""</formula>
    </cfRule>
  </conditionalFormatting>
  <conditionalFormatting sqref="R43">
    <cfRule type="expression" dxfId="102" priority="36" stopIfTrue="1">
      <formula>$P$43=""</formula>
    </cfRule>
  </conditionalFormatting>
  <conditionalFormatting sqref="R36">
    <cfRule type="expression" dxfId="101" priority="35">
      <formula>$P$36=""</formula>
    </cfRule>
  </conditionalFormatting>
  <conditionalFormatting sqref="R37">
    <cfRule type="expression" dxfId="100" priority="34">
      <formula>$P$37=""</formula>
    </cfRule>
  </conditionalFormatting>
  <conditionalFormatting sqref="R47">
    <cfRule type="expression" dxfId="99" priority="80" stopIfTrue="1">
      <formula>$P$47=""</formula>
    </cfRule>
  </conditionalFormatting>
  <conditionalFormatting sqref="J46:O46">
    <cfRule type="expression" dxfId="98" priority="266">
      <formula>#REF!&lt;&gt;""</formula>
    </cfRule>
    <cfRule type="expression" dxfId="97" priority="267">
      <formula>$Y$47&lt;&gt;""</formula>
    </cfRule>
  </conditionalFormatting>
  <conditionalFormatting sqref="R52">
    <cfRule type="expression" dxfId="96" priority="16" stopIfTrue="1">
      <formula>$P$52=""</formula>
    </cfRule>
  </conditionalFormatting>
  <conditionalFormatting sqref="U52">
    <cfRule type="cellIs" dxfId="95" priority="14" operator="equal">
      <formula>"←入力"</formula>
    </cfRule>
    <cfRule type="cellIs" dxfId="94" priority="15" operator="equal">
      <formula>"←入力不要"</formula>
    </cfRule>
  </conditionalFormatting>
  <conditionalFormatting sqref="R51">
    <cfRule type="expression" dxfId="93" priority="6" stopIfTrue="1">
      <formula>$P$51=""</formula>
    </cfRule>
  </conditionalFormatting>
  <conditionalFormatting sqref="R56">
    <cfRule type="expression" dxfId="92" priority="68" stopIfTrue="1">
      <formula>$P$56=""</formula>
    </cfRule>
  </conditionalFormatting>
  <conditionalFormatting sqref="R60">
    <cfRule type="cellIs" dxfId="91" priority="77" stopIfTrue="1" operator="notEqual">
      <formula>$P$28="○"</formula>
    </cfRule>
  </conditionalFormatting>
  <conditionalFormatting sqref="R58">
    <cfRule type="expression" dxfId="90" priority="69" stopIfTrue="1">
      <formula>$P$58=""</formula>
    </cfRule>
  </conditionalFormatting>
  <conditionalFormatting sqref="R59">
    <cfRule type="expression" dxfId="89" priority="67" stopIfTrue="1">
      <formula>$P$59=""</formula>
    </cfRule>
  </conditionalFormatting>
  <conditionalFormatting sqref="J58:O58">
    <cfRule type="expression" dxfId="88" priority="268">
      <formula>$Y$57&lt;&gt;""</formula>
    </cfRule>
    <cfRule type="expression" dxfId="87" priority="269">
      <formula>#REF!&lt;&gt;""</formula>
    </cfRule>
  </conditionalFormatting>
  <conditionalFormatting sqref="R57">
    <cfRule type="expression" dxfId="86"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0"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tabSelected="1" view="pageBreakPreview" zoomScaleNormal="80" zoomScaleSheetLayoutView="100" workbookViewId="0">
      <selection activeCell="G16" sqref="G16"/>
    </sheetView>
  </sheetViews>
  <sheetFormatPr defaultColWidth="9" defaultRowHeight="13.2"/>
  <cols>
    <col min="1" max="1" width="2.625" style="237" customWidth="1"/>
    <col min="2" max="2" width="3.5" style="238" customWidth="1"/>
    <col min="3" max="3" width="5.125" style="238" customWidth="1"/>
    <col min="4" max="8" width="6.21875" style="238" customWidth="1"/>
    <col min="9" max="9" width="3.375" style="238" customWidth="1"/>
    <col min="10" max="13" width="4.625" style="238" customWidth="1"/>
    <col min="14" max="14" width="7.125" style="238" customWidth="1"/>
    <col min="15" max="15" width="20.33203125" style="238" customWidth="1"/>
    <col min="16" max="16" width="4.625" style="239" customWidth="1"/>
    <col min="17" max="18" width="6" style="238" customWidth="1"/>
    <col min="19" max="20" width="5.5546875" style="239" customWidth="1"/>
    <col min="21" max="21" width="8.625" style="240" customWidth="1"/>
    <col min="22" max="22" width="1.5" style="240" customWidth="1"/>
    <col min="23" max="23" width="9.75" style="237" customWidth="1"/>
    <col min="24" max="24" width="3.625" style="237" bestFit="1" customWidth="1"/>
    <col min="25" max="28" width="9.625" style="237" customWidth="1"/>
    <col min="29" max="16384" width="9" style="237"/>
  </cols>
  <sheetData>
    <row r="1" spans="1:24" ht="41.25" customHeight="1">
      <c r="A1" s="20"/>
      <c r="B1" s="22"/>
      <c r="C1" s="22"/>
      <c r="D1" s="22"/>
      <c r="E1" s="64"/>
      <c r="F1" s="64"/>
      <c r="G1" s="64"/>
      <c r="H1" s="64"/>
      <c r="I1" s="64"/>
      <c r="J1" s="64"/>
      <c r="K1" s="64"/>
      <c r="L1" s="64"/>
      <c r="M1" s="64"/>
      <c r="N1" s="64"/>
      <c r="O1" s="64"/>
      <c r="P1" s="270" t="s">
        <v>142</v>
      </c>
      <c r="Q1" s="270"/>
      <c r="R1" s="270"/>
      <c r="S1" s="285"/>
      <c r="T1" s="285"/>
      <c r="U1" s="188"/>
      <c r="V1" s="188"/>
      <c r="W1" s="20"/>
    </row>
    <row r="2" spans="1:24" ht="17.25" customHeight="1">
      <c r="A2" s="20"/>
      <c r="B2" s="22"/>
      <c r="C2" s="22"/>
      <c r="D2" s="22"/>
      <c r="E2" s="64"/>
      <c r="F2" s="64"/>
      <c r="G2" s="64"/>
      <c r="H2" s="64"/>
      <c r="I2" s="64"/>
      <c r="J2" s="64"/>
      <c r="K2" s="64"/>
      <c r="L2" s="64"/>
      <c r="M2" s="64"/>
      <c r="N2" s="64"/>
      <c r="O2" s="64"/>
      <c r="P2" s="138" t="s">
        <v>22</v>
      </c>
      <c r="Q2" s="156"/>
      <c r="R2" s="156"/>
      <c r="S2" s="156"/>
      <c r="T2" s="181"/>
      <c r="U2" s="188"/>
      <c r="V2" s="188"/>
      <c r="W2" s="20"/>
    </row>
    <row r="3" spans="1:24" ht="15" customHeight="1">
      <c r="A3" s="20"/>
      <c r="B3" s="23"/>
      <c r="C3" s="35"/>
      <c r="D3" s="35"/>
      <c r="E3" s="35"/>
      <c r="F3" s="35"/>
      <c r="G3" s="35"/>
      <c r="H3" s="35"/>
      <c r="I3" s="35"/>
      <c r="J3" s="35"/>
      <c r="K3" s="35"/>
      <c r="L3" s="35"/>
      <c r="M3" s="35"/>
      <c r="N3" s="35"/>
      <c r="O3" s="118"/>
      <c r="P3" s="139"/>
      <c r="Q3" s="157"/>
      <c r="R3" s="157"/>
      <c r="S3" s="157"/>
      <c r="T3" s="182"/>
      <c r="U3" s="188"/>
      <c r="V3" s="188"/>
      <c r="W3" s="20"/>
    </row>
    <row r="4" spans="1:24" ht="13.5" customHeight="1">
      <c r="A4" s="20"/>
      <c r="B4" s="24" t="str">
        <f>IF(OR(L12="",L13="",L14="",L15="",L16=""),"（入札参加者）の欄を記入してください。","")</f>
        <v>（入札参加者）の欄を記入してください。</v>
      </c>
      <c r="C4" s="35"/>
      <c r="D4" s="35"/>
      <c r="E4" s="35"/>
      <c r="F4" s="35"/>
      <c r="G4" s="35"/>
      <c r="H4" s="35"/>
      <c r="I4" s="35"/>
      <c r="J4" s="35"/>
      <c r="K4" s="35"/>
      <c r="L4" s="35"/>
      <c r="M4" s="35"/>
      <c r="N4" s="35"/>
      <c r="O4" s="119"/>
      <c r="P4" s="139"/>
      <c r="Q4" s="157"/>
      <c r="R4" s="157"/>
      <c r="S4" s="157"/>
      <c r="T4" s="182"/>
      <c r="U4" s="188"/>
      <c r="V4" s="188"/>
      <c r="W4" s="20"/>
    </row>
    <row r="5" spans="1:24" ht="15" customHeight="1">
      <c r="A5" s="20"/>
      <c r="B5" s="24"/>
      <c r="C5" s="35"/>
      <c r="D5" s="35"/>
      <c r="E5" s="35"/>
      <c r="F5" s="35"/>
      <c r="G5" s="35"/>
      <c r="H5" s="35"/>
      <c r="I5" s="77"/>
      <c r="J5" s="35"/>
      <c r="K5" s="35"/>
      <c r="L5" s="35"/>
      <c r="M5" s="35"/>
      <c r="N5" s="117" t="s">
        <v>20</v>
      </c>
      <c r="O5" s="120"/>
      <c r="P5" s="140"/>
      <c r="Q5" s="158"/>
      <c r="R5" s="158"/>
      <c r="S5" s="158"/>
      <c r="T5" s="183"/>
      <c r="U5" s="188"/>
      <c r="V5" s="188"/>
      <c r="W5" s="20"/>
    </row>
    <row r="6" spans="1:24" ht="15" customHeight="1">
      <c r="A6" s="20"/>
      <c r="B6" s="25"/>
      <c r="C6" s="25"/>
      <c r="D6" s="25"/>
      <c r="E6" s="25"/>
      <c r="F6" s="25"/>
      <c r="G6" s="25"/>
      <c r="H6" s="25"/>
      <c r="I6" s="25"/>
      <c r="J6" s="25"/>
      <c r="K6" s="25"/>
      <c r="L6" s="25"/>
      <c r="M6" s="25"/>
      <c r="N6" s="25"/>
      <c r="O6" s="25"/>
      <c r="P6" s="141" t="s">
        <v>47</v>
      </c>
      <c r="Q6" s="141"/>
      <c r="R6" s="141"/>
      <c r="S6" s="141"/>
      <c r="T6" s="141"/>
      <c r="U6" s="159"/>
      <c r="V6" s="159"/>
      <c r="W6" s="20"/>
    </row>
    <row r="7" spans="1:24" ht="13.5" customHeight="1">
      <c r="A7" s="20"/>
      <c r="B7" s="25"/>
      <c r="C7" s="25"/>
      <c r="D7" s="25"/>
      <c r="E7" s="25"/>
      <c r="F7" s="25"/>
      <c r="G7" s="25"/>
      <c r="H7" s="25"/>
      <c r="I7" s="25"/>
      <c r="J7" s="25"/>
      <c r="K7" s="25"/>
      <c r="L7" s="25"/>
      <c r="M7" s="25"/>
      <c r="N7" s="25"/>
      <c r="O7" s="25"/>
      <c r="P7" s="142"/>
      <c r="Q7" s="159"/>
      <c r="R7" s="159"/>
      <c r="S7" s="159"/>
      <c r="T7" s="159"/>
      <c r="U7" s="159"/>
      <c r="V7" s="159"/>
      <c r="W7" s="20"/>
    </row>
    <row r="8" spans="1:24" ht="13.5" customHeight="1">
      <c r="A8" s="20"/>
      <c r="B8" s="26" t="s">
        <v>0</v>
      </c>
      <c r="C8" s="26"/>
      <c r="D8" s="22"/>
      <c r="E8" s="22"/>
      <c r="F8" s="22"/>
      <c r="G8" s="22"/>
      <c r="H8" s="22"/>
      <c r="I8" s="22"/>
      <c r="J8" s="22"/>
      <c r="K8" s="22"/>
      <c r="L8" s="22"/>
      <c r="M8" s="22"/>
      <c r="N8" s="22"/>
      <c r="O8" s="22"/>
      <c r="P8" s="271" t="s">
        <v>93</v>
      </c>
      <c r="Q8" s="271"/>
      <c r="R8" s="271"/>
      <c r="S8" s="271"/>
      <c r="T8" s="271"/>
      <c r="U8" s="189"/>
      <c r="V8" s="189"/>
      <c r="W8" s="20"/>
    </row>
    <row r="9" spans="1:24" ht="14.25" customHeight="1">
      <c r="A9" s="20"/>
      <c r="B9" s="112" t="str">
        <f>発注者入力!B9</f>
        <v>春日部市長　あて</v>
      </c>
      <c r="C9" s="112"/>
      <c r="D9" s="112"/>
      <c r="E9" s="112"/>
      <c r="F9" s="112"/>
      <c r="G9" s="112"/>
      <c r="H9" s="112"/>
      <c r="I9" s="191"/>
      <c r="J9" s="22"/>
      <c r="K9" s="22"/>
      <c r="L9" s="22"/>
      <c r="M9" s="22"/>
      <c r="N9" s="22"/>
      <c r="O9" s="22"/>
      <c r="P9" s="144" t="s">
        <v>38</v>
      </c>
      <c r="Q9" s="22"/>
      <c r="R9" s="22"/>
      <c r="S9" s="36"/>
      <c r="T9" s="36"/>
      <c r="U9" s="190"/>
      <c r="V9" s="190"/>
      <c r="W9" s="20"/>
    </row>
    <row r="10" spans="1:24" ht="14.25" customHeight="1">
      <c r="A10" s="20"/>
      <c r="B10" s="22"/>
      <c r="C10" s="36"/>
      <c r="D10" s="36"/>
      <c r="E10" s="36"/>
      <c r="F10" s="36"/>
      <c r="G10" s="36"/>
      <c r="H10" s="36"/>
      <c r="I10" s="36"/>
      <c r="J10" s="22"/>
      <c r="K10" s="22"/>
      <c r="L10" s="22"/>
      <c r="M10" s="22"/>
      <c r="N10" s="22"/>
      <c r="O10" s="22"/>
      <c r="P10" s="36"/>
      <c r="Q10" s="36"/>
      <c r="R10" s="36"/>
      <c r="S10" s="36"/>
      <c r="T10" s="36"/>
      <c r="U10" s="36"/>
      <c r="V10" s="36"/>
      <c r="W10" s="20"/>
    </row>
    <row r="11" spans="1:24" ht="14.25" customHeight="1">
      <c r="A11" s="20"/>
      <c r="B11" s="22"/>
      <c r="C11" s="22"/>
      <c r="D11" s="22"/>
      <c r="E11" s="22"/>
      <c r="F11" s="22"/>
      <c r="G11" s="22"/>
      <c r="H11" s="22"/>
      <c r="I11" s="22"/>
      <c r="J11" s="26" t="s">
        <v>3</v>
      </c>
      <c r="K11" s="26"/>
      <c r="L11" s="26"/>
      <c r="M11" s="22"/>
      <c r="N11" s="22"/>
      <c r="O11" s="22"/>
      <c r="P11" s="145"/>
      <c r="Q11" s="22"/>
      <c r="R11" s="22"/>
      <c r="S11" s="36"/>
      <c r="T11" s="36"/>
      <c r="U11" s="190"/>
      <c r="V11" s="190"/>
      <c r="W11" s="20"/>
    </row>
    <row r="12" spans="1:24" ht="18.75" customHeight="1">
      <c r="A12" s="20"/>
      <c r="B12" s="20"/>
      <c r="C12" s="20"/>
      <c r="D12" s="20"/>
      <c r="E12" s="20"/>
      <c r="F12" s="20"/>
      <c r="G12" s="20"/>
      <c r="H12" s="20"/>
      <c r="I12" s="20"/>
      <c r="J12" s="93" t="s">
        <v>10</v>
      </c>
      <c r="K12" s="93"/>
      <c r="L12" s="265"/>
      <c r="M12" s="265"/>
      <c r="N12" s="265"/>
      <c r="O12" s="265"/>
      <c r="P12" s="265"/>
      <c r="Q12" s="265"/>
      <c r="R12" s="265"/>
      <c r="S12" s="265"/>
      <c r="T12" s="265"/>
      <c r="U12" s="265"/>
      <c r="V12" s="20"/>
      <c r="W12" s="20"/>
    </row>
    <row r="13" spans="1:24" ht="18.75" customHeight="1">
      <c r="A13" s="20"/>
      <c r="B13" s="20"/>
      <c r="C13" s="20"/>
      <c r="D13" s="20"/>
      <c r="E13" s="20"/>
      <c r="F13" s="20"/>
      <c r="G13" s="20"/>
      <c r="H13" s="20"/>
      <c r="I13" s="20"/>
      <c r="J13" s="94" t="s">
        <v>13</v>
      </c>
      <c r="K13" s="94"/>
      <c r="L13" s="266"/>
      <c r="M13" s="266"/>
      <c r="N13" s="266"/>
      <c r="O13" s="266"/>
      <c r="P13" s="266"/>
      <c r="Q13" s="266"/>
      <c r="R13" s="266"/>
      <c r="S13" s="266"/>
      <c r="T13" s="266"/>
      <c r="U13" s="266"/>
      <c r="V13" s="20"/>
      <c r="W13" s="20"/>
    </row>
    <row r="14" spans="1:24" ht="18.75" customHeight="1">
      <c r="A14" s="20"/>
      <c r="B14" s="20"/>
      <c r="C14" s="20"/>
      <c r="D14" s="20"/>
      <c r="E14" s="20"/>
      <c r="F14" s="20"/>
      <c r="G14" s="20"/>
      <c r="H14" s="20"/>
      <c r="I14" s="20"/>
      <c r="J14" s="93" t="s">
        <v>9</v>
      </c>
      <c r="K14" s="93"/>
      <c r="L14" s="266"/>
      <c r="M14" s="266"/>
      <c r="N14" s="266"/>
      <c r="O14" s="266"/>
      <c r="P14" s="266"/>
      <c r="Q14" s="266"/>
      <c r="R14" s="266"/>
      <c r="S14" s="176"/>
      <c r="T14" s="184"/>
      <c r="U14" s="191"/>
      <c r="V14" s="191"/>
      <c r="W14" s="20"/>
    </row>
    <row r="15" spans="1:24" ht="18.75" customHeight="1">
      <c r="A15" s="20"/>
      <c r="B15" s="20"/>
      <c r="C15" s="20"/>
      <c r="D15" s="20"/>
      <c r="E15" s="20"/>
      <c r="F15" s="20"/>
      <c r="G15" s="20"/>
      <c r="H15" s="20"/>
      <c r="I15" s="20"/>
      <c r="J15" s="95" t="s">
        <v>11</v>
      </c>
      <c r="K15" s="95"/>
      <c r="L15" s="267"/>
      <c r="M15" s="267"/>
      <c r="N15" s="267"/>
      <c r="O15" s="267"/>
      <c r="P15" s="267"/>
      <c r="Q15" s="267"/>
      <c r="R15" s="267"/>
      <c r="S15" s="177"/>
      <c r="T15" s="177"/>
      <c r="U15" s="177"/>
      <c r="V15" s="177"/>
      <c r="W15" s="177"/>
      <c r="X15" s="310"/>
    </row>
    <row r="16" spans="1:24" ht="18.75" customHeight="1">
      <c r="A16" s="20"/>
      <c r="B16" s="20"/>
      <c r="C16" s="20"/>
      <c r="D16" s="20"/>
      <c r="E16" s="20"/>
      <c r="F16" s="20"/>
      <c r="G16" s="20"/>
      <c r="H16" s="20"/>
      <c r="I16" s="20"/>
      <c r="J16" s="93" t="s">
        <v>18</v>
      </c>
      <c r="K16" s="93"/>
      <c r="L16" s="268"/>
      <c r="M16" s="268"/>
      <c r="N16" s="268"/>
      <c r="O16" s="268"/>
      <c r="P16" s="113"/>
      <c r="Q16" s="113"/>
      <c r="R16" s="113"/>
      <c r="S16" s="176"/>
      <c r="T16" s="184"/>
      <c r="U16" s="191"/>
      <c r="V16" s="191"/>
      <c r="W16" s="20"/>
    </row>
    <row r="17" spans="1:24" ht="18" customHeight="1">
      <c r="A17" s="20"/>
      <c r="B17" s="22"/>
      <c r="C17" s="22"/>
      <c r="D17" s="22"/>
      <c r="E17" s="22"/>
      <c r="F17" s="22"/>
      <c r="G17" s="22"/>
      <c r="H17" s="22"/>
      <c r="I17" s="22"/>
      <c r="J17" s="22"/>
      <c r="K17" s="22"/>
      <c r="L17" s="22"/>
      <c r="M17" s="115"/>
      <c r="N17" s="115"/>
      <c r="O17" s="115"/>
      <c r="P17" s="115"/>
      <c r="Q17" s="115"/>
      <c r="R17" s="169"/>
      <c r="S17" s="169"/>
      <c r="T17" s="169"/>
      <c r="U17" s="169"/>
      <c r="V17" s="169"/>
      <c r="W17" s="169"/>
      <c r="X17" s="311"/>
    </row>
    <row r="18" spans="1:24" ht="29.25" customHeight="1">
      <c r="A18" s="20"/>
      <c r="B18" s="28" t="s">
        <v>4</v>
      </c>
      <c r="C18" s="37"/>
      <c r="D18" s="37"/>
      <c r="E18" s="37"/>
      <c r="F18" s="37"/>
      <c r="G18" s="37"/>
      <c r="H18" s="37"/>
      <c r="I18" s="37"/>
      <c r="J18" s="37"/>
      <c r="K18" s="37"/>
      <c r="L18" s="37"/>
      <c r="M18" s="37"/>
      <c r="N18" s="37"/>
      <c r="O18" s="37"/>
      <c r="P18" s="37"/>
      <c r="Q18" s="37"/>
      <c r="R18" s="37"/>
      <c r="S18" s="37"/>
      <c r="T18" s="37"/>
      <c r="U18" s="37"/>
      <c r="V18" s="37"/>
      <c r="W18" s="20"/>
    </row>
    <row r="19" spans="1:24">
      <c r="A19" s="20"/>
      <c r="B19" s="29"/>
      <c r="C19" s="29"/>
      <c r="D19" s="29"/>
      <c r="E19" s="29"/>
      <c r="F19" s="29"/>
      <c r="G19" s="29"/>
      <c r="H19" s="29"/>
      <c r="I19" s="29"/>
      <c r="J19" s="29"/>
      <c r="K19" s="29"/>
      <c r="L19" s="29"/>
      <c r="M19" s="29"/>
      <c r="N19" s="29"/>
      <c r="O19" s="29"/>
      <c r="P19" s="29"/>
      <c r="Q19" s="29"/>
      <c r="R19" s="29"/>
      <c r="S19" s="29"/>
      <c r="T19" s="29"/>
      <c r="U19" s="29"/>
      <c r="V19" s="29"/>
      <c r="W19" s="20"/>
    </row>
    <row r="20" spans="1:24" ht="13.5" customHeight="1">
      <c r="A20" s="20"/>
      <c r="B20" s="20"/>
      <c r="C20" s="38" t="s">
        <v>128</v>
      </c>
      <c r="D20" s="38"/>
      <c r="E20" s="66" t="str">
        <f>発注者入力!E20</f>
        <v>ふじ通り藤棚修景（Ｒ７）工事</v>
      </c>
      <c r="F20" s="66"/>
      <c r="G20" s="66"/>
      <c r="H20" s="66"/>
      <c r="I20" s="66"/>
      <c r="J20" s="66"/>
      <c r="K20" s="66"/>
      <c r="L20" s="66"/>
      <c r="M20" s="66"/>
      <c r="N20" s="66"/>
      <c r="O20" s="66"/>
      <c r="P20" s="66"/>
      <c r="Q20" s="66"/>
      <c r="R20" s="66"/>
      <c r="S20" s="66"/>
      <c r="T20" s="66"/>
      <c r="U20" s="190"/>
      <c r="V20" s="190"/>
      <c r="W20" s="20"/>
    </row>
    <row r="21" spans="1:24" ht="3" customHeight="1">
      <c r="A21" s="20"/>
      <c r="B21" s="20"/>
      <c r="C21" s="38"/>
      <c r="D21" s="38"/>
      <c r="E21" s="66"/>
      <c r="F21" s="66"/>
      <c r="G21" s="66"/>
      <c r="H21" s="66"/>
      <c r="I21" s="66"/>
      <c r="J21" s="66"/>
      <c r="K21" s="66"/>
      <c r="L21" s="66"/>
      <c r="M21" s="66"/>
      <c r="N21" s="66"/>
      <c r="O21" s="66"/>
      <c r="P21" s="66"/>
      <c r="Q21" s="66"/>
      <c r="R21" s="66"/>
      <c r="S21" s="66"/>
      <c r="T21" s="66"/>
      <c r="U21" s="190"/>
      <c r="V21" s="190"/>
      <c r="W21" s="20"/>
    </row>
    <row r="22" spans="1:24" ht="13.5" customHeight="1">
      <c r="A22" s="20"/>
      <c r="B22" s="20"/>
      <c r="C22" s="39" t="s">
        <v>19</v>
      </c>
      <c r="D22" s="39"/>
      <c r="E22" s="66" t="str">
        <f>発注者入力!E22</f>
        <v>春日部市中央四丁目外１地内</v>
      </c>
      <c r="F22" s="66"/>
      <c r="G22" s="66"/>
      <c r="H22" s="66"/>
      <c r="I22" s="66"/>
      <c r="J22" s="66"/>
      <c r="K22" s="66"/>
      <c r="L22" s="66"/>
      <c r="M22" s="66"/>
      <c r="N22" s="66"/>
      <c r="O22" s="66"/>
      <c r="P22" s="66"/>
      <c r="Q22" s="66"/>
      <c r="R22" s="66"/>
      <c r="S22" s="66"/>
      <c r="T22" s="66"/>
      <c r="U22" s="190"/>
      <c r="V22" s="190"/>
      <c r="W22" s="20"/>
    </row>
    <row r="23" spans="1:24" ht="6.75" customHeight="1">
      <c r="A23" s="20"/>
      <c r="B23" s="22"/>
      <c r="C23" s="22"/>
      <c r="D23" s="22"/>
      <c r="E23" s="22"/>
      <c r="F23" s="22"/>
      <c r="G23" s="22"/>
      <c r="H23" s="22"/>
      <c r="I23" s="22"/>
      <c r="J23" s="22"/>
      <c r="K23" s="22"/>
      <c r="L23" s="22"/>
      <c r="M23" s="22"/>
      <c r="N23" s="22"/>
      <c r="O23" s="22"/>
      <c r="P23" s="146"/>
      <c r="Q23" s="146"/>
      <c r="R23" s="146"/>
      <c r="S23" s="146"/>
      <c r="T23" s="36"/>
      <c r="U23" s="190"/>
      <c r="V23" s="190"/>
      <c r="W23" s="20"/>
    </row>
    <row r="24" spans="1:24">
      <c r="A24" s="20"/>
      <c r="B24" s="30" t="s">
        <v>23</v>
      </c>
      <c r="C24" s="40"/>
      <c r="D24" s="40"/>
      <c r="E24" s="40"/>
      <c r="F24" s="40"/>
      <c r="G24" s="40"/>
      <c r="H24" s="40"/>
      <c r="I24" s="40"/>
      <c r="J24" s="40"/>
      <c r="K24" s="40"/>
      <c r="L24" s="40"/>
      <c r="M24" s="40"/>
      <c r="N24" s="40"/>
      <c r="O24" s="121"/>
      <c r="P24" s="147" t="s">
        <v>24</v>
      </c>
      <c r="Q24" s="147" t="s">
        <v>27</v>
      </c>
      <c r="R24" s="170" t="s">
        <v>14</v>
      </c>
      <c r="S24" s="44" t="s">
        <v>28</v>
      </c>
      <c r="T24" s="185"/>
      <c r="U24" s="190"/>
      <c r="V24" s="190"/>
      <c r="W24" s="299" t="s">
        <v>105</v>
      </c>
    </row>
    <row r="25" spans="1:24" ht="13.95">
      <c r="A25" s="20"/>
      <c r="B25" s="31" t="s">
        <v>74</v>
      </c>
      <c r="C25" s="41"/>
      <c r="D25" s="41"/>
      <c r="E25" s="41"/>
      <c r="F25" s="41"/>
      <c r="G25" s="41"/>
      <c r="H25" s="67"/>
      <c r="I25" s="31" t="s">
        <v>75</v>
      </c>
      <c r="J25" s="41"/>
      <c r="K25" s="41"/>
      <c r="L25" s="41"/>
      <c r="M25" s="41"/>
      <c r="N25" s="41"/>
      <c r="O25" s="67"/>
      <c r="P25" s="148"/>
      <c r="Q25" s="148"/>
      <c r="R25" s="171"/>
      <c r="S25" s="178"/>
      <c r="T25" s="186"/>
      <c r="U25" s="190"/>
      <c r="V25" s="190"/>
      <c r="W25" s="300"/>
    </row>
    <row r="26" spans="1:24" ht="13.5" customHeight="1">
      <c r="A26" s="20"/>
      <c r="B26" s="32" t="s">
        <v>87</v>
      </c>
      <c r="C26" s="42" t="s">
        <v>29</v>
      </c>
      <c r="D26" s="54" t="s">
        <v>30</v>
      </c>
      <c r="E26" s="54"/>
      <c r="F26" s="54"/>
      <c r="G26" s="54"/>
      <c r="H26" s="68"/>
      <c r="I26" s="79" t="s">
        <v>16</v>
      </c>
      <c r="J26" s="96" t="s">
        <v>31</v>
      </c>
      <c r="K26" s="96"/>
      <c r="L26" s="96"/>
      <c r="M26" s="96"/>
      <c r="N26" s="96"/>
      <c r="O26" s="122"/>
      <c r="P26" s="160" t="str">
        <f>IF(発注者入力!P26="","",発注者入力!P26)</f>
        <v/>
      </c>
      <c r="Q26" s="160" t="str">
        <f>IF(P26="○",2,"－")</f>
        <v>－</v>
      </c>
      <c r="R26" s="274"/>
      <c r="S26" s="79" t="str">
        <f>IF(P26="○","様式ア(ア)","－")</f>
        <v>－</v>
      </c>
      <c r="T26" s="187"/>
      <c r="U26" s="192" t="str">
        <f t="shared" ref="U26:U39" si="0">IF(AND(P26="○",R26=""),"←入力",IF(OR(AND(P26="○",R26&lt;&gt;""),AND(P26="",R26=""),AND(P26="",R26="－")),"","←入力不要"))</f>
        <v/>
      </c>
      <c r="V26" s="192"/>
      <c r="W26" s="301"/>
    </row>
    <row r="27" spans="1:24" ht="13.2" customHeight="1">
      <c r="A27" s="20"/>
      <c r="B27" s="33"/>
      <c r="C27" s="43"/>
      <c r="D27" s="55"/>
      <c r="E27" s="55"/>
      <c r="F27" s="55"/>
      <c r="G27" s="55"/>
      <c r="H27" s="69"/>
      <c r="I27" s="43" t="s">
        <v>60</v>
      </c>
      <c r="J27" s="97" t="str">
        <f>発注者入力!J27</f>
        <v>施工実績【都市計画道路の新設、改築又は改修】</v>
      </c>
      <c r="K27" s="97"/>
      <c r="L27" s="97"/>
      <c r="M27" s="97"/>
      <c r="N27" s="97"/>
      <c r="O27" s="123"/>
      <c r="P27" s="161" t="str">
        <f>IF(発注者入力!P27="","",発注者入力!P27)</f>
        <v>○</v>
      </c>
      <c r="Q27" s="161">
        <f>IF(P27="○",1,"－")</f>
        <v>1</v>
      </c>
      <c r="R27" s="275"/>
      <c r="S27" s="161" t="str">
        <f>IF(P27="○","様式ア(イ)","－")</f>
        <v>様式ア(イ)</v>
      </c>
      <c r="T27" s="161"/>
      <c r="U27" s="192" t="str">
        <f t="shared" si="0"/>
        <v>←入力</v>
      </c>
      <c r="V27" s="192"/>
      <c r="W27" s="302"/>
    </row>
    <row r="28" spans="1:24">
      <c r="A28" s="20"/>
      <c r="B28" s="33"/>
      <c r="C28" s="44" t="s">
        <v>35</v>
      </c>
      <c r="D28" s="56" t="s">
        <v>39</v>
      </c>
      <c r="E28" s="56"/>
      <c r="F28" s="56"/>
      <c r="G28" s="56"/>
      <c r="H28" s="70"/>
      <c r="I28" s="44" t="s">
        <v>16</v>
      </c>
      <c r="J28" s="98" t="s">
        <v>36</v>
      </c>
      <c r="K28" s="98"/>
      <c r="L28" s="98"/>
      <c r="M28" s="98"/>
      <c r="N28" s="98"/>
      <c r="O28" s="124"/>
      <c r="P28" s="162" t="str">
        <f>IF(発注者入力!P28="","",発注者入力!P28)</f>
        <v>○</v>
      </c>
      <c r="Q28" s="162">
        <f>IF(P28="○",1,"－")</f>
        <v>1</v>
      </c>
      <c r="R28" s="276"/>
      <c r="S28" s="162" t="str">
        <f>IF(P28="○","様式イ(ア)","－")</f>
        <v>様式イ(ア)</v>
      </c>
      <c r="T28" s="162"/>
      <c r="U28" s="192" t="str">
        <f t="shared" si="0"/>
        <v>←入力</v>
      </c>
      <c r="V28" s="192"/>
      <c r="W28" s="303"/>
    </row>
    <row r="29" spans="1:24" ht="13.2" customHeight="1">
      <c r="A29" s="20"/>
      <c r="B29" s="33"/>
      <c r="C29" s="43"/>
      <c r="D29" s="55"/>
      <c r="E29" s="55"/>
      <c r="F29" s="55"/>
      <c r="G29" s="55"/>
      <c r="H29" s="69"/>
      <c r="I29" s="80" t="s">
        <v>60</v>
      </c>
      <c r="J29" s="102" t="s">
        <v>12</v>
      </c>
      <c r="K29" s="263"/>
      <c r="L29" s="263"/>
      <c r="M29" s="263"/>
      <c r="N29" s="263"/>
      <c r="O29" s="269"/>
      <c r="P29" s="161" t="str">
        <f>IF(発注者入力!P29="","",発注者入力!P29)</f>
        <v>○</v>
      </c>
      <c r="Q29" s="161">
        <f>IF(P29="○",1,"－")</f>
        <v>1</v>
      </c>
      <c r="R29" s="275"/>
      <c r="S29" s="161" t="str">
        <f>IF(P29="○","様式イ(イ)","－")</f>
        <v>様式イ(イ)</v>
      </c>
      <c r="T29" s="161"/>
      <c r="U29" s="192" t="str">
        <f t="shared" si="0"/>
        <v>←入力</v>
      </c>
      <c r="V29" s="192"/>
      <c r="W29" s="302"/>
    </row>
    <row r="30" spans="1:24">
      <c r="A30" s="20"/>
      <c r="B30" s="33"/>
      <c r="C30" s="44" t="s">
        <v>42</v>
      </c>
      <c r="D30" s="56" t="s">
        <v>43</v>
      </c>
      <c r="E30" s="56"/>
      <c r="F30" s="56"/>
      <c r="G30" s="56"/>
      <c r="H30" s="70"/>
      <c r="I30" s="81" t="s">
        <v>16</v>
      </c>
      <c r="J30" s="98" t="s">
        <v>31</v>
      </c>
      <c r="K30" s="98"/>
      <c r="L30" s="98"/>
      <c r="M30" s="98"/>
      <c r="N30" s="98"/>
      <c r="O30" s="124"/>
      <c r="P30" s="162" t="str">
        <f>IF(発注者入力!P30="","",発注者入力!P30)</f>
        <v>○</v>
      </c>
      <c r="Q30" s="162">
        <f>IF(P30="○",2,"－")</f>
        <v>2</v>
      </c>
      <c r="R30" s="276"/>
      <c r="S30" s="162" t="str">
        <f>IF(P30="○","様式ウ(ア)","－")</f>
        <v>様式ウ(ア)</v>
      </c>
      <c r="T30" s="162"/>
      <c r="U30" s="192" t="str">
        <f t="shared" si="0"/>
        <v>←入力</v>
      </c>
      <c r="V30" s="192"/>
      <c r="W30" s="303"/>
    </row>
    <row r="31" spans="1:24" ht="13.5" customHeight="1">
      <c r="A31" s="20"/>
      <c r="B31" s="33"/>
      <c r="C31" s="43"/>
      <c r="D31" s="55"/>
      <c r="E31" s="55"/>
      <c r="F31" s="55"/>
      <c r="G31" s="55"/>
      <c r="H31" s="69"/>
      <c r="I31" s="82" t="s">
        <v>60</v>
      </c>
      <c r="J31" s="99" t="str">
        <f>発注者入力!J31</f>
        <v>施工経験</v>
      </c>
      <c r="K31" s="99"/>
      <c r="L31" s="99"/>
      <c r="M31" s="99"/>
      <c r="N31" s="99"/>
      <c r="O31" s="126"/>
      <c r="P31" s="161" t="str">
        <f>IF(発注者入力!P31="","",発注者入力!P31)</f>
        <v/>
      </c>
      <c r="Q31" s="161" t="str">
        <f>IF(P31="○",1,"－")</f>
        <v>－</v>
      </c>
      <c r="R31" s="275"/>
      <c r="S31" s="161" t="str">
        <f>IF(P31="○","様式ウ(イ)","－")</f>
        <v>－</v>
      </c>
      <c r="T31" s="161"/>
      <c r="U31" s="192" t="str">
        <f t="shared" si="0"/>
        <v/>
      </c>
      <c r="V31" s="192"/>
      <c r="W31" s="302"/>
    </row>
    <row r="32" spans="1:24">
      <c r="A32" s="20"/>
      <c r="B32" s="33"/>
      <c r="C32" s="45" t="s">
        <v>44</v>
      </c>
      <c r="D32" s="57" t="s">
        <v>56</v>
      </c>
      <c r="E32" s="57"/>
      <c r="F32" s="57"/>
      <c r="G32" s="57"/>
      <c r="H32" s="71"/>
      <c r="I32" s="83" t="s">
        <v>16</v>
      </c>
      <c r="J32" s="100" t="s">
        <v>139</v>
      </c>
      <c r="K32" s="100"/>
      <c r="L32" s="100"/>
      <c r="M32" s="100"/>
      <c r="N32" s="100"/>
      <c r="O32" s="127"/>
      <c r="P32" s="162" t="str">
        <f>IF(発注者入力!P32="","",発注者入力!P32)</f>
        <v>○</v>
      </c>
      <c r="Q32" s="162" t="str">
        <f>IF(P32="○","-1～-6","－")</f>
        <v>-1～-6</v>
      </c>
      <c r="R32" s="276"/>
      <c r="S32" s="286" t="str">
        <f>IF(P32="○","様式カ（ア）～（ウ）","－")</f>
        <v>様式カ（ア）～（ウ）</v>
      </c>
      <c r="T32" s="286"/>
      <c r="U32" s="192" t="str">
        <f t="shared" si="0"/>
        <v>←入力</v>
      </c>
      <c r="V32" s="192"/>
      <c r="W32" s="303"/>
    </row>
    <row r="33" spans="1:23">
      <c r="A33" s="20"/>
      <c r="B33" s="33"/>
      <c r="C33" s="46"/>
      <c r="D33" s="58"/>
      <c r="E33" s="58"/>
      <c r="F33" s="58"/>
      <c r="G33" s="58"/>
      <c r="H33" s="72"/>
      <c r="I33" s="84" t="s">
        <v>60</v>
      </c>
      <c r="J33" s="101" t="s">
        <v>140</v>
      </c>
      <c r="K33" s="101"/>
      <c r="L33" s="101"/>
      <c r="M33" s="101"/>
      <c r="N33" s="101"/>
      <c r="O33" s="128"/>
      <c r="P33" s="163" t="str">
        <f>IF(発注者入力!P33="","",発注者入力!P33)</f>
        <v>○</v>
      </c>
      <c r="Q33" s="163">
        <f>IF(P33="○",-1,"－")</f>
        <v>-1</v>
      </c>
      <c r="R33" s="277"/>
      <c r="S33" s="286" t="str">
        <f>IF(P33="○","様式カ（ア）～（ウ）","－")</f>
        <v>様式カ（ア）～（ウ）</v>
      </c>
      <c r="T33" s="286"/>
      <c r="U33" s="192" t="str">
        <f t="shared" si="0"/>
        <v>←入力</v>
      </c>
      <c r="V33" s="192"/>
      <c r="W33" s="304"/>
    </row>
    <row r="34" spans="1:23">
      <c r="A34" s="20"/>
      <c r="B34" s="33"/>
      <c r="C34" s="46"/>
      <c r="D34" s="58"/>
      <c r="E34" s="58"/>
      <c r="F34" s="58"/>
      <c r="G34" s="58"/>
      <c r="H34" s="72"/>
      <c r="I34" s="85" t="s">
        <v>53</v>
      </c>
      <c r="J34" s="102" t="s">
        <v>141</v>
      </c>
      <c r="K34" s="102"/>
      <c r="L34" s="102"/>
      <c r="M34" s="102"/>
      <c r="N34" s="102"/>
      <c r="O34" s="129"/>
      <c r="P34" s="161" t="str">
        <f>IF(発注者入力!P34="","",発注者入力!P34)</f>
        <v>○</v>
      </c>
      <c r="Q34" s="161">
        <f>IF(P34="○",-1,"－")</f>
        <v>-1</v>
      </c>
      <c r="R34" s="275"/>
      <c r="S34" s="286" t="str">
        <f>IF(P34="○","様式カ（ア）～（ウ）","－")</f>
        <v>様式カ（ア）～（ウ）</v>
      </c>
      <c r="T34" s="286"/>
      <c r="U34" s="192" t="str">
        <f t="shared" si="0"/>
        <v>←入力</v>
      </c>
      <c r="V34" s="192"/>
      <c r="W34" s="304"/>
    </row>
    <row r="35" spans="1:23">
      <c r="A35" s="20"/>
      <c r="B35" s="33"/>
      <c r="C35" s="45" t="s">
        <v>122</v>
      </c>
      <c r="D35" s="56" t="s">
        <v>30</v>
      </c>
      <c r="E35" s="56"/>
      <c r="F35" s="56"/>
      <c r="G35" s="56"/>
      <c r="H35" s="70"/>
      <c r="I35" s="86" t="s">
        <v>16</v>
      </c>
      <c r="J35" s="103" t="s">
        <v>33</v>
      </c>
      <c r="K35" s="103"/>
      <c r="L35" s="103"/>
      <c r="M35" s="103"/>
      <c r="N35" s="103"/>
      <c r="O35" s="130"/>
      <c r="P35" s="160" t="str">
        <f>IF(発注者入力!P35="","",発注者入力!P35)</f>
        <v/>
      </c>
      <c r="Q35" s="160" t="str">
        <f>IF(P35="○",1,"－")</f>
        <v>－</v>
      </c>
      <c r="R35" s="274"/>
      <c r="S35" s="160" t="str">
        <f>IF(P35="○","様式キ(ア)","－")</f>
        <v>－</v>
      </c>
      <c r="T35" s="160"/>
      <c r="U35" s="192" t="str">
        <f t="shared" si="0"/>
        <v/>
      </c>
      <c r="V35" s="192"/>
      <c r="W35" s="304"/>
    </row>
    <row r="36" spans="1:23">
      <c r="A36" s="20"/>
      <c r="B36" s="33"/>
      <c r="C36" s="46"/>
      <c r="D36" s="59"/>
      <c r="E36" s="59"/>
      <c r="F36" s="59"/>
      <c r="G36" s="59"/>
      <c r="H36" s="73"/>
      <c r="I36" s="87" t="s">
        <v>60</v>
      </c>
      <c r="J36" s="99" t="s">
        <v>5</v>
      </c>
      <c r="K36" s="99"/>
      <c r="L36" s="99"/>
      <c r="M36" s="99"/>
      <c r="N36" s="99"/>
      <c r="O36" s="126"/>
      <c r="P36" s="163" t="str">
        <f>IF(発注者入力!P36="","",発注者入力!P36)</f>
        <v>○</v>
      </c>
      <c r="Q36" s="163">
        <f>IF(P36="○",1.5,"－")</f>
        <v>1.5</v>
      </c>
      <c r="R36" s="277"/>
      <c r="S36" s="163" t="str">
        <f>IF(P36="○","様式キ(イ)","－")</f>
        <v>様式キ(イ)</v>
      </c>
      <c r="T36" s="163"/>
      <c r="U36" s="192" t="str">
        <f t="shared" si="0"/>
        <v>←入力</v>
      </c>
      <c r="V36" s="192"/>
      <c r="W36" s="304"/>
    </row>
    <row r="37" spans="1:23">
      <c r="A37" s="20"/>
      <c r="B37" s="33"/>
      <c r="C37" s="46"/>
      <c r="D37" s="59"/>
      <c r="E37" s="59"/>
      <c r="F37" s="59"/>
      <c r="G37" s="59"/>
      <c r="H37" s="73"/>
      <c r="I37" s="88" t="s">
        <v>91</v>
      </c>
      <c r="J37" s="101" t="s">
        <v>2</v>
      </c>
      <c r="K37" s="101"/>
      <c r="L37" s="101"/>
      <c r="M37" s="101"/>
      <c r="N37" s="101"/>
      <c r="O37" s="128"/>
      <c r="P37" s="163" t="str">
        <f>IF(発注者入力!P37="","",発注者入力!P37)</f>
        <v/>
      </c>
      <c r="Q37" s="163" t="str">
        <f>IF(P37="○",1,"－")</f>
        <v>－</v>
      </c>
      <c r="R37" s="277"/>
      <c r="S37" s="180" t="str">
        <f>IF(P37="○","様式キ(ウ)","－")</f>
        <v>－</v>
      </c>
      <c r="T37" s="180"/>
      <c r="U37" s="192" t="str">
        <f t="shared" si="0"/>
        <v/>
      </c>
      <c r="V37" s="192"/>
      <c r="W37" s="304"/>
    </row>
    <row r="38" spans="1:23">
      <c r="A38" s="20"/>
      <c r="B38" s="33"/>
      <c r="C38" s="46"/>
      <c r="D38" s="59"/>
      <c r="E38" s="59"/>
      <c r="F38" s="59"/>
      <c r="G38" s="59"/>
      <c r="H38" s="73"/>
      <c r="I38" s="89" t="s">
        <v>72</v>
      </c>
      <c r="J38" s="101" t="s">
        <v>62</v>
      </c>
      <c r="K38" s="101"/>
      <c r="L38" s="101"/>
      <c r="M38" s="101"/>
      <c r="N38" s="101"/>
      <c r="O38" s="128"/>
      <c r="P38" s="163" t="str">
        <f>IF(発注者入力!P38="","",発注者入力!P38)</f>
        <v/>
      </c>
      <c r="Q38" s="163" t="str">
        <f>IF(P38="○",0.5,"－")</f>
        <v>－</v>
      </c>
      <c r="R38" s="277"/>
      <c r="S38" s="180" t="str">
        <f>IF(P38="○","様式キ(エ)","－")</f>
        <v>－</v>
      </c>
      <c r="T38" s="180"/>
      <c r="U38" s="192" t="str">
        <f t="shared" si="0"/>
        <v/>
      </c>
      <c r="V38" s="192"/>
      <c r="W38" s="304"/>
    </row>
    <row r="39" spans="1:23">
      <c r="A39" s="20"/>
      <c r="B39" s="33"/>
      <c r="C39" s="47"/>
      <c r="D39" s="55"/>
      <c r="E39" s="55"/>
      <c r="F39" s="55"/>
      <c r="G39" s="55"/>
      <c r="H39" s="69"/>
      <c r="I39" s="89" t="s">
        <v>124</v>
      </c>
      <c r="J39" s="102" t="s">
        <v>34</v>
      </c>
      <c r="K39" s="102"/>
      <c r="L39" s="102"/>
      <c r="M39" s="102"/>
      <c r="N39" s="102"/>
      <c r="O39" s="129"/>
      <c r="P39" s="161" t="str">
        <f>IF(発注者入力!P39="","",発注者入力!P39)</f>
        <v/>
      </c>
      <c r="Q39" s="161" t="str">
        <f>IF(P39="○",1,"－")</f>
        <v>－</v>
      </c>
      <c r="R39" s="275"/>
      <c r="S39" s="167" t="str">
        <f>IF(P39="○","様式キ(オ)","－")</f>
        <v>－</v>
      </c>
      <c r="T39" s="167"/>
      <c r="U39" s="192" t="str">
        <f t="shared" si="0"/>
        <v/>
      </c>
      <c r="V39" s="192"/>
      <c r="W39" s="302"/>
    </row>
    <row r="40" spans="1:23">
      <c r="A40" s="20"/>
      <c r="B40" s="33"/>
      <c r="C40" s="45" t="s">
        <v>46</v>
      </c>
      <c r="D40" s="56" t="s">
        <v>43</v>
      </c>
      <c r="E40" s="56"/>
      <c r="F40" s="56"/>
      <c r="G40" s="56"/>
      <c r="H40" s="70"/>
      <c r="I40" s="81" t="s">
        <v>16</v>
      </c>
      <c r="J40" s="98" t="s">
        <v>71</v>
      </c>
      <c r="K40" s="98"/>
      <c r="L40" s="98"/>
      <c r="M40" s="98"/>
      <c r="N40" s="98"/>
      <c r="O40" s="124"/>
      <c r="P40" s="162" t="str">
        <f>IF(発注者入力!P40="","",発注者入力!P40)</f>
        <v/>
      </c>
      <c r="Q40" s="162" t="str">
        <f>IF(P40="○",3,"－")</f>
        <v>－</v>
      </c>
      <c r="R40" s="278"/>
      <c r="S40" s="162" t="str">
        <f>IF(P40="○","不要","－")</f>
        <v>－</v>
      </c>
      <c r="T40" s="162"/>
      <c r="U40" s="192"/>
      <c r="V40" s="192"/>
      <c r="W40" s="278"/>
    </row>
    <row r="41" spans="1:23">
      <c r="A41" s="20"/>
      <c r="B41" s="33"/>
      <c r="C41" s="46"/>
      <c r="D41" s="59"/>
      <c r="E41" s="59"/>
      <c r="F41" s="59"/>
      <c r="G41" s="59"/>
      <c r="H41" s="73"/>
      <c r="I41" s="82" t="s">
        <v>60</v>
      </c>
      <c r="J41" s="99" t="s">
        <v>69</v>
      </c>
      <c r="K41" s="99"/>
      <c r="L41" s="99"/>
      <c r="M41" s="99"/>
      <c r="N41" s="99"/>
      <c r="O41" s="126"/>
      <c r="P41" s="163" t="str">
        <f>IF(発注者入力!P41="","",発注者入力!P41)</f>
        <v/>
      </c>
      <c r="Q41" s="163" t="str">
        <f>IF(P41="○",3,"－")</f>
        <v>－</v>
      </c>
      <c r="R41" s="279"/>
      <c r="S41" s="163" t="str">
        <f>IF(P41="○","不要","－")</f>
        <v>－</v>
      </c>
      <c r="T41" s="163"/>
      <c r="U41" s="192"/>
      <c r="V41" s="192"/>
      <c r="W41" s="279"/>
    </row>
    <row r="42" spans="1:23">
      <c r="A42" s="20"/>
      <c r="B42" s="33"/>
      <c r="C42" s="46"/>
      <c r="D42" s="59"/>
      <c r="E42" s="59"/>
      <c r="F42" s="59"/>
      <c r="G42" s="59"/>
      <c r="H42" s="73"/>
      <c r="I42" s="90" t="s">
        <v>53</v>
      </c>
      <c r="J42" s="104" t="s">
        <v>68</v>
      </c>
      <c r="K42" s="104"/>
      <c r="L42" s="104"/>
      <c r="M42" s="104"/>
      <c r="N42" s="104"/>
      <c r="O42" s="131"/>
      <c r="P42" s="163" t="str">
        <f>IF(発注者入力!P42="","",発注者入力!P42)</f>
        <v/>
      </c>
      <c r="Q42" s="163" t="str">
        <f>IF(P42="○",3,"－")</f>
        <v>－</v>
      </c>
      <c r="R42" s="279"/>
      <c r="S42" s="163" t="str">
        <f>IF(P42="○","不要","－")</f>
        <v>－</v>
      </c>
      <c r="T42" s="163"/>
      <c r="U42" s="192"/>
      <c r="V42" s="192"/>
      <c r="W42" s="279"/>
    </row>
    <row r="43" spans="1:23">
      <c r="A43" s="20"/>
      <c r="B43" s="33"/>
      <c r="C43" s="46"/>
      <c r="D43" s="59"/>
      <c r="E43" s="59"/>
      <c r="F43" s="59"/>
      <c r="G43" s="59"/>
      <c r="H43" s="73"/>
      <c r="I43" s="82" t="s">
        <v>61</v>
      </c>
      <c r="J43" s="99" t="str">
        <f>発注者入力!J43</f>
        <v>保有する資格【一級土木施工管理技士】</v>
      </c>
      <c r="K43" s="99"/>
      <c r="L43" s="99"/>
      <c r="M43" s="99"/>
      <c r="N43" s="99"/>
      <c r="O43" s="126"/>
      <c r="P43" s="163" t="str">
        <f>IF(発注者入力!P43="","",発注者入力!P43)</f>
        <v>○</v>
      </c>
      <c r="Q43" s="163">
        <f>IF(P43="○",1,"－")</f>
        <v>1</v>
      </c>
      <c r="R43" s="277"/>
      <c r="S43" s="163" t="str">
        <f>IF(P43="○","様式ク(エ)","－")</f>
        <v>様式ク(エ)</v>
      </c>
      <c r="T43" s="163"/>
      <c r="U43" s="192" t="str">
        <f t="shared" ref="U43:U55" si="1">IF(AND(P43="○",R43=""),"←入力",IF(OR(AND(P43="○",R43&lt;&gt;""),AND(P43="",R43=""),AND(P43="",R43="－")),"","←入力不要"))</f>
        <v>←入力</v>
      </c>
      <c r="V43" s="192"/>
      <c r="W43" s="305"/>
    </row>
    <row r="44" spans="1:23">
      <c r="A44" s="20"/>
      <c r="B44" s="33"/>
      <c r="C44" s="46"/>
      <c r="D44" s="59"/>
      <c r="E44" s="59"/>
      <c r="F44" s="59"/>
      <c r="G44" s="59"/>
      <c r="H44" s="73"/>
      <c r="I44" s="82" t="s">
        <v>66</v>
      </c>
      <c r="J44" s="99" t="s">
        <v>67</v>
      </c>
      <c r="K44" s="99"/>
      <c r="L44" s="99"/>
      <c r="M44" s="99"/>
      <c r="N44" s="99"/>
      <c r="O44" s="126"/>
      <c r="P44" s="163" t="str">
        <f>IF(発注者入力!P44="","",発注者入力!P44)</f>
        <v>○</v>
      </c>
      <c r="Q44" s="163">
        <f>IF(P44="○",1,"－")</f>
        <v>1</v>
      </c>
      <c r="R44" s="277"/>
      <c r="S44" s="163" t="str">
        <f>IF(P44="○","様式ク(オ)","－")</f>
        <v>様式ク(オ)</v>
      </c>
      <c r="T44" s="163"/>
      <c r="U44" s="192" t="str">
        <f t="shared" si="1"/>
        <v>←入力</v>
      </c>
      <c r="V44" s="192"/>
      <c r="W44" s="305"/>
    </row>
    <row r="45" spans="1:23">
      <c r="A45" s="20"/>
      <c r="B45" s="33"/>
      <c r="C45" s="47"/>
      <c r="D45" s="55"/>
      <c r="E45" s="55"/>
      <c r="F45" s="55"/>
      <c r="G45" s="55"/>
      <c r="H45" s="69"/>
      <c r="I45" s="79" t="s">
        <v>1</v>
      </c>
      <c r="J45" s="105" t="s">
        <v>92</v>
      </c>
      <c r="K45" s="105"/>
      <c r="L45" s="105"/>
      <c r="M45" s="105"/>
      <c r="N45" s="105"/>
      <c r="O45" s="132"/>
      <c r="P45" s="161" t="str">
        <f>IF(発注者入力!P45="","",発注者入力!P45)</f>
        <v/>
      </c>
      <c r="Q45" s="161" t="str">
        <f>IF(P45="○",1,"－")</f>
        <v>－</v>
      </c>
      <c r="R45" s="275"/>
      <c r="S45" s="161" t="str">
        <f>IF(P45="○","様式ク(カ)","－")</f>
        <v>－</v>
      </c>
      <c r="T45" s="161"/>
      <c r="U45" s="192" t="str">
        <f t="shared" si="1"/>
        <v/>
      </c>
      <c r="V45" s="192"/>
      <c r="W45" s="306"/>
    </row>
    <row r="46" spans="1:23">
      <c r="A46" s="20"/>
      <c r="B46" s="33"/>
      <c r="C46" s="53" t="s">
        <v>50</v>
      </c>
      <c r="D46" s="60" t="s">
        <v>48</v>
      </c>
      <c r="E46" s="60"/>
      <c r="F46" s="60"/>
      <c r="G46" s="60"/>
      <c r="H46" s="74"/>
      <c r="I46" s="44" t="s">
        <v>16</v>
      </c>
      <c r="J46" s="60" t="s">
        <v>17</v>
      </c>
      <c r="K46" s="60"/>
      <c r="L46" s="60"/>
      <c r="M46" s="60"/>
      <c r="N46" s="60"/>
      <c r="O46" s="74"/>
      <c r="P46" s="155" t="str">
        <f>IF(発注者入力!P46="","",発注者入力!P46)</f>
        <v/>
      </c>
      <c r="Q46" s="164" t="str">
        <f>IF(P46="○",1,"－")</f>
        <v>－</v>
      </c>
      <c r="R46" s="280"/>
      <c r="S46" s="164" t="str">
        <f>IF(P46="○","不要","－")</f>
        <v>－</v>
      </c>
      <c r="T46" s="164"/>
      <c r="U46" s="192" t="str">
        <f t="shared" si="1"/>
        <v/>
      </c>
      <c r="V46" s="192"/>
      <c r="W46" s="307"/>
    </row>
    <row r="47" spans="1:23" ht="18.600000000000001" customHeight="1">
      <c r="A47" s="191"/>
      <c r="B47" s="33"/>
      <c r="C47" s="246" t="s">
        <v>54</v>
      </c>
      <c r="D47" s="56" t="s">
        <v>51</v>
      </c>
      <c r="E47" s="56"/>
      <c r="F47" s="56"/>
      <c r="G47" s="56"/>
      <c r="H47" s="70"/>
      <c r="I47" s="81" t="s">
        <v>16</v>
      </c>
      <c r="J47" s="106" t="s">
        <v>88</v>
      </c>
      <c r="K47" s="111"/>
      <c r="L47" s="111"/>
      <c r="M47" s="116"/>
      <c r="N47" s="116"/>
      <c r="O47" s="133"/>
      <c r="P47" s="162" t="str">
        <f>IF(発注者入力!P47="","",発注者入力!P47)</f>
        <v>○</v>
      </c>
      <c r="Q47" s="162">
        <f>IF(P47="○",1.5,"－")</f>
        <v>1.5</v>
      </c>
      <c r="R47" s="276"/>
      <c r="S47" s="162" t="str">
        <f>IF(P47="○","様式コ(ア)","－")</f>
        <v>様式コ(ア)</v>
      </c>
      <c r="T47" s="162"/>
      <c r="U47" s="192" t="str">
        <f t="shared" si="1"/>
        <v>←入力</v>
      </c>
      <c r="V47" s="192"/>
      <c r="W47" s="308"/>
    </row>
    <row r="48" spans="1:23">
      <c r="A48" s="20"/>
      <c r="B48" s="33"/>
      <c r="C48" s="46"/>
      <c r="D48" s="59"/>
      <c r="E48" s="59"/>
      <c r="F48" s="59"/>
      <c r="G48" s="59"/>
      <c r="H48" s="73"/>
      <c r="I48" s="79" t="s">
        <v>60</v>
      </c>
      <c r="J48" s="96" t="s">
        <v>52</v>
      </c>
      <c r="K48" s="96"/>
      <c r="L48" s="96"/>
      <c r="M48" s="96"/>
      <c r="N48" s="96"/>
      <c r="O48" s="122"/>
      <c r="P48" s="163" t="str">
        <f>IF(発注者入力!P48="","",発注者入力!P48)</f>
        <v>○</v>
      </c>
      <c r="Q48" s="163">
        <f>IF(P48="○",1,"－")</f>
        <v>1</v>
      </c>
      <c r="R48" s="277"/>
      <c r="S48" s="163" t="str">
        <f>IF(P48="○","様式コ(イ)","－")</f>
        <v>様式コ(イ)</v>
      </c>
      <c r="T48" s="163"/>
      <c r="U48" s="192" t="str">
        <f t="shared" si="1"/>
        <v>←入力</v>
      </c>
      <c r="V48" s="192"/>
      <c r="W48" s="305"/>
    </row>
    <row r="49" spans="1:24">
      <c r="A49" s="20"/>
      <c r="B49" s="33"/>
      <c r="C49" s="46"/>
      <c r="D49" s="59"/>
      <c r="E49" s="59"/>
      <c r="F49" s="59"/>
      <c r="G49" s="59"/>
      <c r="H49" s="73"/>
      <c r="I49" s="82" t="s">
        <v>53</v>
      </c>
      <c r="J49" s="99" t="s">
        <v>6</v>
      </c>
      <c r="K49" s="99"/>
      <c r="L49" s="99"/>
      <c r="M49" s="99"/>
      <c r="N49" s="99"/>
      <c r="O49" s="126"/>
      <c r="P49" s="163" t="str">
        <f>IF(発注者入力!P49="","",発注者入力!P49)</f>
        <v>○</v>
      </c>
      <c r="Q49" s="163">
        <f>IF(P49="○",1,"－")</f>
        <v>1</v>
      </c>
      <c r="R49" s="277"/>
      <c r="S49" s="163" t="str">
        <f>IF(P49="○","様式コ(ウ)","－")</f>
        <v>様式コ(ウ)</v>
      </c>
      <c r="T49" s="163"/>
      <c r="U49" s="192" t="str">
        <f t="shared" si="1"/>
        <v>←入力</v>
      </c>
      <c r="V49" s="192"/>
      <c r="W49" s="305"/>
    </row>
    <row r="50" spans="1:24">
      <c r="A50" s="20"/>
      <c r="B50" s="33"/>
      <c r="C50" s="46"/>
      <c r="D50" s="59"/>
      <c r="E50" s="59"/>
      <c r="F50" s="59"/>
      <c r="G50" s="59"/>
      <c r="H50" s="73"/>
      <c r="I50" s="91" t="s">
        <v>61</v>
      </c>
      <c r="J50" s="103" t="s">
        <v>90</v>
      </c>
      <c r="K50" s="103"/>
      <c r="L50" s="103"/>
      <c r="M50" s="103"/>
      <c r="N50" s="103"/>
      <c r="O50" s="130"/>
      <c r="P50" s="163" t="str">
        <f>IF(発注者入力!P50="","",発注者入力!P50)</f>
        <v>○</v>
      </c>
      <c r="Q50" s="163">
        <f>IF(P50="○",1,"－")</f>
        <v>1</v>
      </c>
      <c r="R50" s="277"/>
      <c r="S50" s="163" t="str">
        <f>IF(P50="○","様式コ(エ)","－")</f>
        <v>様式コ(エ)</v>
      </c>
      <c r="T50" s="163"/>
      <c r="U50" s="192" t="str">
        <f t="shared" si="1"/>
        <v>←入力</v>
      </c>
      <c r="V50" s="192"/>
      <c r="W50" s="305"/>
    </row>
    <row r="51" spans="1:24">
      <c r="A51" s="20"/>
      <c r="B51" s="33"/>
      <c r="C51" s="46"/>
      <c r="D51" s="59"/>
      <c r="E51" s="59"/>
      <c r="F51" s="59"/>
      <c r="G51" s="59"/>
      <c r="H51" s="73"/>
      <c r="I51" s="91" t="s">
        <v>66</v>
      </c>
      <c r="J51" s="103" t="s">
        <v>7</v>
      </c>
      <c r="K51" s="103"/>
      <c r="L51" s="103"/>
      <c r="M51" s="103"/>
      <c r="N51" s="103"/>
      <c r="O51" s="130"/>
      <c r="P51" s="163" t="str">
        <f>IF(発注者入力!P51="","",発注者入力!P51)</f>
        <v>○</v>
      </c>
      <c r="Q51" s="163">
        <f>IF(P51="○",0.5,"－")</f>
        <v>0.5</v>
      </c>
      <c r="R51" s="277"/>
      <c r="S51" s="163" t="str">
        <f>IF(P51="○","様式コ(オ)","－")</f>
        <v>様式コ(オ)</v>
      </c>
      <c r="T51" s="163"/>
      <c r="U51" s="192" t="str">
        <f t="shared" si="1"/>
        <v>←入力</v>
      </c>
      <c r="V51" s="192"/>
      <c r="W51" s="305"/>
    </row>
    <row r="52" spans="1:24">
      <c r="A52" s="20"/>
      <c r="B52" s="33"/>
      <c r="C52" s="247"/>
      <c r="D52" s="55"/>
      <c r="E52" s="55"/>
      <c r="F52" s="55"/>
      <c r="G52" s="55"/>
      <c r="H52" s="69"/>
      <c r="I52" s="79" t="s">
        <v>1</v>
      </c>
      <c r="J52" s="96" t="s">
        <v>121</v>
      </c>
      <c r="K52" s="96"/>
      <c r="L52" s="96"/>
      <c r="M52" s="96"/>
      <c r="N52" s="96"/>
      <c r="O52" s="122"/>
      <c r="P52" s="163" t="str">
        <f>IF(発注者入力!P52="","",発注者入力!P52)</f>
        <v>○</v>
      </c>
      <c r="Q52" s="163">
        <f>IF(P52="○",0.5,"－")</f>
        <v>0.5</v>
      </c>
      <c r="R52" s="277"/>
      <c r="S52" s="163" t="str">
        <f>IF(P52="○","様式コ(カ)","－")</f>
        <v>様式コ(カ)</v>
      </c>
      <c r="T52" s="163"/>
      <c r="U52" s="192" t="str">
        <f t="shared" si="1"/>
        <v>←入力</v>
      </c>
      <c r="V52" s="192"/>
      <c r="W52" s="305"/>
    </row>
    <row r="53" spans="1:24">
      <c r="A53" s="20"/>
      <c r="B53" s="242"/>
      <c r="C53" s="49" t="s">
        <v>55</v>
      </c>
      <c r="D53" s="57" t="s">
        <v>63</v>
      </c>
      <c r="E53" s="57"/>
      <c r="F53" s="57"/>
      <c r="G53" s="57"/>
      <c r="H53" s="71"/>
      <c r="I53" s="83" t="s">
        <v>16</v>
      </c>
      <c r="J53" s="100" t="s">
        <v>76</v>
      </c>
      <c r="K53" s="100"/>
      <c r="L53" s="100"/>
      <c r="M53" s="100"/>
      <c r="N53" s="100"/>
      <c r="O53" s="127"/>
      <c r="P53" s="162" t="str">
        <f>IF(発注者入力!P53="","",発注者入力!P53)</f>
        <v>○</v>
      </c>
      <c r="Q53" s="162">
        <f>IF(P53="○",1,"－")</f>
        <v>1</v>
      </c>
      <c r="R53" s="276"/>
      <c r="S53" s="162" t="str">
        <f>IF(P53="○","様式サ(ア)","－")</f>
        <v>様式サ(ア)</v>
      </c>
      <c r="T53" s="162"/>
      <c r="U53" s="192" t="str">
        <f t="shared" si="1"/>
        <v>←入力</v>
      </c>
      <c r="V53" s="192"/>
      <c r="W53" s="308"/>
    </row>
    <row r="54" spans="1:24">
      <c r="A54" s="20"/>
      <c r="B54" s="242"/>
      <c r="C54" s="49"/>
      <c r="D54" s="58"/>
      <c r="E54" s="58"/>
      <c r="F54" s="58"/>
      <c r="G54" s="58"/>
      <c r="H54" s="72"/>
      <c r="I54" s="91" t="s">
        <v>60</v>
      </c>
      <c r="J54" s="101" t="s">
        <v>64</v>
      </c>
      <c r="K54" s="101"/>
      <c r="L54" s="101"/>
      <c r="M54" s="101"/>
      <c r="N54" s="101"/>
      <c r="O54" s="128"/>
      <c r="P54" s="163" t="str">
        <f>IF(発注者入力!P54="","",発注者入力!P54)</f>
        <v>○</v>
      </c>
      <c r="Q54" s="163">
        <f>IF(P54="○",1,"－")</f>
        <v>1</v>
      </c>
      <c r="R54" s="277"/>
      <c r="S54" s="163" t="str">
        <f>IF(P54="○","様式サ(イ)","－")</f>
        <v>様式サ(イ)</v>
      </c>
      <c r="T54" s="163"/>
      <c r="U54" s="192" t="str">
        <f t="shared" si="1"/>
        <v>←入力</v>
      </c>
      <c r="V54" s="192"/>
      <c r="W54" s="305"/>
    </row>
    <row r="55" spans="1:24">
      <c r="A55" s="20"/>
      <c r="B55" s="242"/>
      <c r="C55" s="49"/>
      <c r="D55" s="58"/>
      <c r="E55" s="58"/>
      <c r="F55" s="58"/>
      <c r="G55" s="58"/>
      <c r="H55" s="72"/>
      <c r="I55" s="92" t="s">
        <v>53</v>
      </c>
      <c r="J55" s="107" t="s">
        <v>100</v>
      </c>
      <c r="K55" s="107"/>
      <c r="L55" s="107"/>
      <c r="M55" s="107"/>
      <c r="N55" s="107"/>
      <c r="O55" s="134"/>
      <c r="P55" s="174" t="str">
        <f>IF(発注者入力!P55="","",発注者入力!P55)</f>
        <v/>
      </c>
      <c r="Q55" s="165" t="str">
        <f>IF(P55="○",0.5,"－")</f>
        <v>－</v>
      </c>
      <c r="R55" s="281"/>
      <c r="S55" s="174" t="str">
        <f>IF(P55="○","様式サ(ウ)","－")</f>
        <v>－</v>
      </c>
      <c r="T55" s="174"/>
      <c r="U55" s="192" t="str">
        <f t="shared" si="1"/>
        <v/>
      </c>
      <c r="V55" s="192"/>
      <c r="W55" s="306"/>
    </row>
    <row r="56" spans="1:24">
      <c r="A56" s="20"/>
      <c r="B56" s="242"/>
      <c r="C56" s="248"/>
      <c r="D56" s="62"/>
      <c r="E56" s="62"/>
      <c r="F56" s="62"/>
      <c r="G56" s="62"/>
      <c r="H56" s="75"/>
      <c r="I56" s="91" t="s">
        <v>61</v>
      </c>
      <c r="J56" s="62" t="s">
        <v>144</v>
      </c>
      <c r="K56" s="62"/>
      <c r="L56" s="62"/>
      <c r="M56" s="62"/>
      <c r="N56" s="62"/>
      <c r="O56" s="75"/>
      <c r="P56" s="174" t="str">
        <f>IF(発注者入力!P56="","",発注者入力!P56)</f>
        <v/>
      </c>
      <c r="Q56" s="165" t="str">
        <f>IF(P56="○",1,"－")</f>
        <v>－</v>
      </c>
      <c r="R56" s="282"/>
      <c r="S56" s="174" t="str">
        <f>IF(P56="○","様式サ(エ)","－")</f>
        <v>－</v>
      </c>
      <c r="T56" s="174"/>
      <c r="U56" s="294"/>
      <c r="V56" s="294"/>
      <c r="W56" s="309"/>
    </row>
    <row r="57" spans="1:24">
      <c r="A57" s="20"/>
      <c r="B57" s="33"/>
      <c r="C57" s="46" t="s">
        <v>57</v>
      </c>
      <c r="D57" s="254" t="s">
        <v>97</v>
      </c>
      <c r="E57" s="254"/>
      <c r="F57" s="254"/>
      <c r="G57" s="254"/>
      <c r="H57" s="260"/>
      <c r="I57" s="83" t="s">
        <v>16</v>
      </c>
      <c r="J57" s="102" t="s">
        <v>98</v>
      </c>
      <c r="K57" s="264"/>
      <c r="L57" s="102"/>
      <c r="M57" s="102"/>
      <c r="N57" s="102"/>
      <c r="O57" s="129"/>
      <c r="P57" s="161" t="str">
        <f>IF(発注者入力!P57="","",発注者入力!P57)</f>
        <v/>
      </c>
      <c r="Q57" s="167" t="str">
        <f>IF(P57="○",2,"－")</f>
        <v>－</v>
      </c>
      <c r="R57" s="276"/>
      <c r="S57" s="167" t="str">
        <f>IF(P57="○","様式シ(ア)","－")</f>
        <v>－</v>
      </c>
      <c r="T57" s="167"/>
      <c r="U57" s="192" t="str">
        <f>IF(AND(P57="○",R57=""),"←入力",IF(OR(AND(P57="○",R57&lt;&gt;""),AND(P57="",R57=""),AND(P57="",R57="－")),"","←入力不要"))</f>
        <v/>
      </c>
      <c r="V57" s="192"/>
      <c r="W57" s="309"/>
    </row>
    <row r="58" spans="1:24" ht="14.25" customHeight="1">
      <c r="A58" s="20"/>
      <c r="B58" s="33"/>
      <c r="C58" s="45" t="s">
        <v>101</v>
      </c>
      <c r="D58" s="255" t="s">
        <v>49</v>
      </c>
      <c r="E58" s="255"/>
      <c r="F58" s="255"/>
      <c r="G58" s="255"/>
      <c r="H58" s="261"/>
      <c r="I58" s="81" t="s">
        <v>16</v>
      </c>
      <c r="J58" s="98" t="s">
        <v>126</v>
      </c>
      <c r="K58" s="98"/>
      <c r="L58" s="98"/>
      <c r="M58" s="98"/>
      <c r="N58" s="98"/>
      <c r="O58" s="124"/>
      <c r="P58" s="162" t="str">
        <f>IF(発注者入力!P58="","",発注者入力!P58)</f>
        <v>○</v>
      </c>
      <c r="Q58" s="162">
        <f>IF(P58="○",1,"－")</f>
        <v>1</v>
      </c>
      <c r="R58" s="276"/>
      <c r="S58" s="162" t="str">
        <f>IF(P58="○","様式ス(ア)","－")</f>
        <v>様式ス(ア)</v>
      </c>
      <c r="T58" s="162"/>
      <c r="U58" s="192" t="str">
        <f>IF(AND(P58="○",R58=""),"←入力",IF(OR(AND(P58="○",R58&lt;&gt;""),AND(P58="",R58=""),AND(P58="",R58="－")),"","←入力不要"))</f>
        <v>←入力</v>
      </c>
      <c r="V58" s="192"/>
      <c r="W58" s="308"/>
    </row>
    <row r="59" spans="1:24" ht="28.8" customHeight="1">
      <c r="A59" s="20"/>
      <c r="B59" s="34"/>
      <c r="C59" s="47"/>
      <c r="D59" s="256"/>
      <c r="E59" s="256"/>
      <c r="F59" s="256"/>
      <c r="G59" s="256"/>
      <c r="H59" s="262"/>
      <c r="I59" s="82" t="s">
        <v>60</v>
      </c>
      <c r="J59" s="108" t="str">
        <f>発注者入力!J59</f>
        <v>建設資材県産品の選定【再生密粒度アスファルト合材・全量】</v>
      </c>
      <c r="K59" s="108"/>
      <c r="L59" s="108"/>
      <c r="M59" s="108"/>
      <c r="N59" s="108"/>
      <c r="O59" s="135"/>
      <c r="P59" s="161" t="str">
        <f>IF(発注者入力!P59="","",発注者入力!P59)</f>
        <v>○</v>
      </c>
      <c r="Q59" s="161">
        <f>IF(P59="○",1,"－")</f>
        <v>1</v>
      </c>
      <c r="R59" s="275"/>
      <c r="S59" s="161" t="str">
        <f>IF(P59="○","様式ス(イ)","－")</f>
        <v>様式ス(イ)</v>
      </c>
      <c r="T59" s="161"/>
      <c r="U59" s="192" t="str">
        <f>IF(AND(P59="○",R59=""),"←入力",IF(OR(AND(P59="○",R59&lt;&gt;""),AND(P59="",R59=""),AND(P59="",R59="－")),"","←入力不要"))</f>
        <v>←入力</v>
      </c>
      <c r="V59" s="192"/>
      <c r="W59" s="306"/>
    </row>
    <row r="60" spans="1:24" ht="16.5" customHeight="1">
      <c r="A60" s="20"/>
      <c r="B60" s="30" t="s">
        <v>45</v>
      </c>
      <c r="C60" s="40"/>
      <c r="D60" s="40"/>
      <c r="E60" s="40"/>
      <c r="F60" s="40"/>
      <c r="G60" s="40"/>
      <c r="H60" s="40"/>
      <c r="I60" s="40"/>
      <c r="J60" s="109"/>
      <c r="K60" s="109"/>
      <c r="L60" s="109"/>
      <c r="M60" s="109"/>
      <c r="N60" s="109"/>
      <c r="O60" s="136"/>
      <c r="P60" s="155"/>
      <c r="Q60" s="168">
        <f>IF(SUM(Q26:Q31,Q35:Q59),SUM(Q26:Q31,Q35:Q59))</f>
        <v>18</v>
      </c>
      <c r="R60" s="155">
        <f>SUM(R26:R59)</f>
        <v>0</v>
      </c>
      <c r="S60" s="43"/>
      <c r="T60" s="136"/>
      <c r="U60" s="295"/>
      <c r="V60" s="295"/>
      <c r="W60" s="155">
        <f>SUM(W26:W59)</f>
        <v>0</v>
      </c>
    </row>
    <row r="61" spans="1:24" ht="16.5" customHeight="1">
      <c r="A61" s="20"/>
      <c r="B61" s="22"/>
      <c r="C61" s="22"/>
      <c r="D61" s="22"/>
      <c r="E61" s="22"/>
      <c r="F61" s="22"/>
      <c r="G61" s="22"/>
      <c r="H61" s="22"/>
      <c r="I61" s="22"/>
      <c r="J61" s="22"/>
      <c r="K61" s="22"/>
      <c r="L61" s="22"/>
      <c r="M61" s="22"/>
      <c r="N61" s="22"/>
      <c r="O61" s="22"/>
      <c r="P61" s="36"/>
      <c r="Q61" s="22"/>
      <c r="R61" s="22"/>
      <c r="S61" s="36"/>
      <c r="T61" s="36"/>
      <c r="U61" s="190"/>
      <c r="V61" s="190"/>
      <c r="W61" s="29"/>
      <c r="X61" s="312"/>
    </row>
    <row r="62" spans="1:24" ht="17.25" customHeight="1">
      <c r="A62" s="20"/>
      <c r="B62" s="243" t="s">
        <v>58</v>
      </c>
      <c r="C62" s="243"/>
      <c r="D62" s="243"/>
      <c r="E62" s="243"/>
      <c r="F62" s="243"/>
      <c r="G62" s="243"/>
      <c r="H62" s="243"/>
      <c r="I62" s="243"/>
      <c r="J62" s="243"/>
      <c r="K62" s="243"/>
      <c r="L62" s="22"/>
      <c r="M62" s="22"/>
      <c r="N62" s="22"/>
      <c r="O62" s="22"/>
      <c r="P62" s="36"/>
      <c r="Q62" s="22"/>
      <c r="R62" s="22"/>
      <c r="S62" s="36"/>
      <c r="T62" s="36"/>
      <c r="U62" s="190"/>
      <c r="V62" s="190"/>
      <c r="W62" s="29"/>
      <c r="X62" s="312"/>
    </row>
    <row r="63" spans="1:24" ht="17.25" customHeight="1">
      <c r="A63" s="20"/>
      <c r="B63" s="244"/>
      <c r="C63" s="249"/>
      <c r="D63" s="257"/>
      <c r="E63" s="257"/>
      <c r="F63" s="257"/>
      <c r="G63" s="257"/>
      <c r="H63" s="257"/>
      <c r="I63" s="257"/>
      <c r="J63" s="257"/>
      <c r="K63" s="257"/>
      <c r="L63" s="22"/>
      <c r="M63" s="22"/>
      <c r="N63" s="22"/>
      <c r="O63" s="22"/>
      <c r="P63" s="36"/>
      <c r="Q63" s="22"/>
      <c r="R63" s="283"/>
      <c r="S63" s="287"/>
      <c r="T63" s="287"/>
      <c r="U63" s="190"/>
      <c r="V63" s="190"/>
      <c r="W63" s="29"/>
      <c r="X63" s="312"/>
    </row>
    <row r="64" spans="1:24">
      <c r="A64" s="20"/>
      <c r="B64" s="245" t="s">
        <v>32</v>
      </c>
      <c r="C64" s="250" t="s">
        <v>37</v>
      </c>
      <c r="D64" s="250"/>
      <c r="E64" s="250"/>
      <c r="F64" s="250"/>
      <c r="G64" s="250"/>
      <c r="H64" s="250"/>
      <c r="I64" s="250"/>
      <c r="J64" s="250"/>
      <c r="K64" s="250"/>
      <c r="L64" s="250"/>
      <c r="M64" s="250"/>
      <c r="N64" s="250"/>
      <c r="O64" s="250"/>
      <c r="P64" s="250"/>
      <c r="Q64" s="272"/>
      <c r="R64" s="283"/>
      <c r="S64" s="288" t="s">
        <v>25</v>
      </c>
      <c r="T64" s="291"/>
      <c r="U64" s="296"/>
      <c r="V64" s="36"/>
      <c r="W64" s="29"/>
      <c r="X64" s="312"/>
    </row>
    <row r="65" spans="1:24" ht="34.5" customHeight="1">
      <c r="A65" s="20"/>
      <c r="B65" s="245" t="s">
        <v>32</v>
      </c>
      <c r="C65" s="251" t="s">
        <v>77</v>
      </c>
      <c r="D65" s="251"/>
      <c r="E65" s="251"/>
      <c r="F65" s="251"/>
      <c r="G65" s="251"/>
      <c r="H65" s="251"/>
      <c r="I65" s="251"/>
      <c r="J65" s="251"/>
      <c r="K65" s="251"/>
      <c r="L65" s="251"/>
      <c r="M65" s="251"/>
      <c r="N65" s="251"/>
      <c r="O65" s="251"/>
      <c r="P65" s="251"/>
      <c r="Q65" s="273"/>
      <c r="R65" s="283"/>
      <c r="S65" s="289"/>
      <c r="T65" s="292"/>
      <c r="U65" s="297"/>
      <c r="V65" s="36"/>
      <c r="W65" s="29"/>
      <c r="X65" s="312"/>
    </row>
    <row r="66" spans="1:24">
      <c r="A66" s="20"/>
      <c r="B66" s="245"/>
      <c r="C66" s="251"/>
      <c r="D66" s="251"/>
      <c r="E66" s="251"/>
      <c r="F66" s="251"/>
      <c r="G66" s="251"/>
      <c r="H66" s="251"/>
      <c r="I66" s="251"/>
      <c r="J66" s="251"/>
      <c r="K66" s="251"/>
      <c r="L66" s="251"/>
      <c r="M66" s="251"/>
      <c r="N66" s="251"/>
      <c r="O66" s="251"/>
      <c r="P66" s="251"/>
      <c r="Q66" s="273"/>
      <c r="R66" s="283"/>
      <c r="S66" s="289"/>
      <c r="T66" s="292"/>
      <c r="U66" s="297"/>
      <c r="V66" s="36"/>
      <c r="W66" s="20"/>
    </row>
    <row r="67" spans="1:24">
      <c r="A67" s="20"/>
      <c r="B67" s="245" t="s">
        <v>32</v>
      </c>
      <c r="C67" s="251" t="s">
        <v>65</v>
      </c>
      <c r="D67" s="258"/>
      <c r="E67" s="258"/>
      <c r="F67" s="258"/>
      <c r="G67" s="258"/>
      <c r="H67" s="258"/>
      <c r="I67" s="258"/>
      <c r="J67" s="258"/>
      <c r="K67" s="258"/>
      <c r="L67" s="258"/>
      <c r="M67" s="258"/>
      <c r="N67" s="258"/>
      <c r="O67" s="258"/>
      <c r="P67" s="258"/>
      <c r="Q67" s="258"/>
      <c r="R67" s="283"/>
      <c r="S67" s="289"/>
      <c r="T67" s="292"/>
      <c r="U67" s="297"/>
      <c r="V67" s="36"/>
      <c r="W67" s="20"/>
    </row>
    <row r="68" spans="1:24">
      <c r="A68" s="20"/>
      <c r="B68" s="245" t="s">
        <v>32</v>
      </c>
      <c r="C68" s="252" t="s">
        <v>120</v>
      </c>
      <c r="D68" s="259"/>
      <c r="E68" s="259"/>
      <c r="F68" s="259"/>
      <c r="G68" s="259"/>
      <c r="H68" s="259"/>
      <c r="I68" s="259"/>
      <c r="J68" s="259"/>
      <c r="K68" s="259"/>
      <c r="L68" s="259"/>
      <c r="M68" s="259"/>
      <c r="N68" s="259"/>
      <c r="O68" s="259"/>
      <c r="P68" s="259"/>
      <c r="Q68" s="259"/>
      <c r="R68" s="283"/>
      <c r="S68" s="289"/>
      <c r="T68" s="292"/>
      <c r="U68" s="297"/>
      <c r="V68" s="36"/>
      <c r="W68" s="20"/>
    </row>
    <row r="69" spans="1:24">
      <c r="A69" s="20"/>
      <c r="B69" s="245" t="s">
        <v>32</v>
      </c>
      <c r="C69" s="253" t="s">
        <v>21</v>
      </c>
      <c r="D69" s="253"/>
      <c r="E69" s="253"/>
      <c r="F69" s="253"/>
      <c r="G69" s="253"/>
      <c r="H69" s="253"/>
      <c r="I69" s="253"/>
      <c r="J69" s="253"/>
      <c r="K69" s="253"/>
      <c r="L69" s="253"/>
      <c r="M69" s="253"/>
      <c r="N69" s="253"/>
      <c r="O69" s="253"/>
      <c r="P69" s="253"/>
      <c r="Q69" s="253"/>
      <c r="R69" s="283"/>
      <c r="S69" s="290"/>
      <c r="T69" s="293"/>
      <c r="U69" s="298"/>
      <c r="V69" s="36"/>
      <c r="W69" s="20"/>
    </row>
    <row r="70" spans="1:24">
      <c r="A70" s="20"/>
      <c r="B70" s="245" t="s">
        <v>32</v>
      </c>
      <c r="C70" s="253" t="s">
        <v>59</v>
      </c>
      <c r="D70" s="253"/>
      <c r="E70" s="253"/>
      <c r="F70" s="253"/>
      <c r="G70" s="253"/>
      <c r="H70" s="253"/>
      <c r="I70" s="253"/>
      <c r="J70" s="253"/>
      <c r="K70" s="253"/>
      <c r="L70" s="253"/>
      <c r="M70" s="253"/>
      <c r="N70" s="253"/>
      <c r="O70" s="253"/>
      <c r="P70" s="253"/>
      <c r="Q70" s="253"/>
      <c r="R70" s="284"/>
      <c r="S70" s="36"/>
      <c r="T70" s="36"/>
      <c r="U70" s="190"/>
      <c r="V70" s="190"/>
      <c r="W70" s="241"/>
    </row>
    <row r="71" spans="1:24">
      <c r="A71" s="20"/>
      <c r="B71" s="22"/>
      <c r="C71" s="22"/>
      <c r="D71" s="22"/>
      <c r="E71" s="22"/>
      <c r="F71" s="22"/>
      <c r="G71" s="22"/>
      <c r="H71" s="22"/>
      <c r="I71" s="22"/>
      <c r="J71" s="22"/>
      <c r="K71" s="22"/>
      <c r="L71" s="22"/>
      <c r="M71" s="22"/>
      <c r="N71" s="22"/>
      <c r="O71" s="22"/>
      <c r="P71" s="36"/>
      <c r="Q71" s="22"/>
      <c r="R71" s="22"/>
      <c r="S71" s="36"/>
      <c r="T71" s="36"/>
      <c r="U71" s="190"/>
      <c r="V71" s="190"/>
      <c r="W71" s="194"/>
    </row>
    <row r="72" spans="1:24">
      <c r="A72" s="20"/>
      <c r="B72" s="22"/>
      <c r="C72" s="22"/>
      <c r="D72" s="22"/>
      <c r="E72" s="22"/>
      <c r="F72" s="22"/>
      <c r="G72" s="22"/>
      <c r="H72" s="22"/>
      <c r="I72" s="22"/>
      <c r="J72" s="22"/>
      <c r="K72" s="22"/>
      <c r="L72" s="22"/>
      <c r="M72" s="22"/>
      <c r="N72" s="22"/>
      <c r="O72" s="22"/>
      <c r="P72" s="36"/>
      <c r="Q72" s="22"/>
      <c r="R72" s="22"/>
      <c r="S72" s="36"/>
      <c r="T72" s="36"/>
      <c r="U72" s="190"/>
      <c r="V72" s="190"/>
      <c r="W72" s="194"/>
    </row>
    <row r="73" spans="1:24">
      <c r="A73" s="241" t="s">
        <v>78</v>
      </c>
      <c r="B73" s="241"/>
      <c r="C73" s="241"/>
      <c r="D73" s="241"/>
      <c r="E73" s="241"/>
      <c r="F73" s="241"/>
      <c r="G73" s="241"/>
      <c r="H73" s="241"/>
      <c r="I73" s="241"/>
      <c r="J73" s="241"/>
      <c r="K73" s="241"/>
      <c r="L73" s="241"/>
      <c r="M73" s="241"/>
      <c r="N73" s="241"/>
      <c r="O73" s="241"/>
      <c r="P73" s="241"/>
      <c r="Q73" s="241"/>
      <c r="R73" s="241"/>
      <c r="S73" s="241"/>
      <c r="T73" s="241"/>
      <c r="U73" s="241"/>
      <c r="V73" s="241"/>
      <c r="W73" s="241"/>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R49:R50">
    <cfRule type="expression" dxfId="85" priority="1" stopIfTrue="1">
      <formula>$P$49=""</formula>
    </cfRule>
  </conditionalFormatting>
  <conditionalFormatting sqref="L16 L12:L14">
    <cfRule type="expression" dxfId="84" priority="204" stopIfTrue="1">
      <formula>L12&lt;&gt;""</formula>
    </cfRule>
  </conditionalFormatting>
  <conditionalFormatting sqref="L15">
    <cfRule type="expression" dxfId="83" priority="201" stopIfTrue="1">
      <formula>$L$15&lt;&gt;""</formula>
    </cfRule>
  </conditionalFormatting>
  <conditionalFormatting sqref="B3">
    <cfRule type="expression" dxfId="82" priority="207" stopIfTrue="1">
      <formula>$B$3&lt;&gt;""</formula>
    </cfRule>
  </conditionalFormatting>
  <conditionalFormatting sqref="B5:N5">
    <cfRule type="expression" dxfId="81" priority="208" stopIfTrue="1">
      <formula>$B$5&lt;&gt;""</formula>
    </cfRule>
  </conditionalFormatting>
  <conditionalFormatting sqref="C4:O4">
    <cfRule type="expression" dxfId="80" priority="185" stopIfTrue="1">
      <formula>$B$4&lt;&gt;""</formula>
    </cfRule>
  </conditionalFormatting>
  <conditionalFormatting sqref="R32">
    <cfRule type="expression" dxfId="79" priority="169" stopIfTrue="1">
      <formula>$P$32=""</formula>
    </cfRule>
  </conditionalFormatting>
  <conditionalFormatting sqref="R33">
    <cfRule type="expression" dxfId="78" priority="158" stopIfTrue="1">
      <formula>$P$33=""</formula>
    </cfRule>
  </conditionalFormatting>
  <conditionalFormatting sqref="R34">
    <cfRule type="expression" dxfId="77" priority="155" stopIfTrue="1">
      <formula>$P$34=""</formula>
    </cfRule>
  </conditionalFormatting>
  <conditionalFormatting sqref="R31">
    <cfRule type="expression" dxfId="76" priority="126" stopIfTrue="1">
      <formula>$P$31=""</formula>
    </cfRule>
  </conditionalFormatting>
  <conditionalFormatting sqref="R30">
    <cfRule type="expression" dxfId="75" priority="125" stopIfTrue="1">
      <formula>$P$30=""</formula>
    </cfRule>
  </conditionalFormatting>
  <conditionalFormatting sqref="R29">
    <cfRule type="expression" dxfId="74" priority="124" stopIfTrue="1">
      <formula>$P$29=""</formula>
    </cfRule>
  </conditionalFormatting>
  <conditionalFormatting sqref="B4">
    <cfRule type="expression" dxfId="73" priority="116" stopIfTrue="1">
      <formula>$B$4&lt;&gt;""</formula>
    </cfRule>
  </conditionalFormatting>
  <conditionalFormatting sqref="B6:O7">
    <cfRule type="expression" dxfId="72" priority="115" stopIfTrue="1">
      <formula>$B$6&lt;&gt;""</formula>
    </cfRule>
  </conditionalFormatting>
  <conditionalFormatting sqref="E1">
    <cfRule type="expression" dxfId="71" priority="114" stopIfTrue="1">
      <formula>$E$1&lt;&gt;""</formula>
    </cfRule>
  </conditionalFormatting>
  <conditionalFormatting sqref="C3:O3">
    <cfRule type="expression" dxfId="70" priority="113">
      <formula>$B$3&lt;&gt;""</formula>
    </cfRule>
  </conditionalFormatting>
  <conditionalFormatting sqref="R26">
    <cfRule type="expression" dxfId="69" priority="110" stopIfTrue="1">
      <formula>$P$26=""</formula>
    </cfRule>
  </conditionalFormatting>
  <conditionalFormatting sqref="R28">
    <cfRule type="expression" dxfId="68" priority="109" stopIfTrue="1">
      <formula>$P$28=""</formula>
    </cfRule>
  </conditionalFormatting>
  <conditionalFormatting sqref="R27">
    <cfRule type="expression" dxfId="67" priority="108">
      <formula>$P$27=""</formula>
    </cfRule>
  </conditionalFormatting>
  <conditionalFormatting sqref="P2">
    <cfRule type="expression" dxfId="66" priority="330" stopIfTrue="1">
      <formula>#REF!="無　効"</formula>
    </cfRule>
  </conditionalFormatting>
  <conditionalFormatting sqref="U26:V51 U53:V59">
    <cfRule type="cellIs" dxfId="65" priority="103" operator="equal">
      <formula>"←入力"</formula>
    </cfRule>
    <cfRule type="cellIs" dxfId="64" priority="104" operator="equal">
      <formula>"←入力不要"</formula>
    </cfRule>
  </conditionalFormatting>
  <conditionalFormatting sqref="P26:P51 P53:P59">
    <cfRule type="cellIs" dxfId="63" priority="94" operator="equal">
      <formula>""""""</formula>
    </cfRule>
  </conditionalFormatting>
  <conditionalFormatting sqref="B9:I9">
    <cfRule type="cellIs" dxfId="62" priority="93" operator="equal">
      <formula>0</formula>
    </cfRule>
    <cfRule type="expression" dxfId="61" priority="97">
      <formula>#REF!=""</formula>
    </cfRule>
  </conditionalFormatting>
  <conditionalFormatting sqref="E20:T20">
    <cfRule type="expression" dxfId="60" priority="96">
      <formula>#REF!=""</formula>
    </cfRule>
  </conditionalFormatting>
  <conditionalFormatting sqref="E22:T22">
    <cfRule type="expression" dxfId="59" priority="95">
      <formula>#REF!=""</formula>
    </cfRule>
  </conditionalFormatting>
  <conditionalFormatting sqref="E20:T20 E22:T22">
    <cfRule type="cellIs" dxfId="58" priority="92" operator="equal">
      <formula>0</formula>
    </cfRule>
  </conditionalFormatting>
  <conditionalFormatting sqref="P8:T8">
    <cfRule type="expression" dxfId="57" priority="71">
      <formula>P8="令和　年　　月　　日"</formula>
    </cfRule>
  </conditionalFormatting>
  <conditionalFormatting sqref="W32">
    <cfRule type="expression" dxfId="56" priority="33" stopIfTrue="1">
      <formula>$P$32=""</formula>
    </cfRule>
  </conditionalFormatting>
  <conditionalFormatting sqref="W33">
    <cfRule type="expression" dxfId="55" priority="30" stopIfTrue="1">
      <formula>$P$33=""</formula>
    </cfRule>
  </conditionalFormatting>
  <conditionalFormatting sqref="W34">
    <cfRule type="expression" dxfId="54" priority="29" stopIfTrue="1">
      <formula>$P$34=""</formula>
    </cfRule>
  </conditionalFormatting>
  <conditionalFormatting sqref="W31">
    <cfRule type="expression" dxfId="53" priority="22" stopIfTrue="1">
      <formula>$P$31=""</formula>
    </cfRule>
  </conditionalFormatting>
  <conditionalFormatting sqref="W30">
    <cfRule type="expression" dxfId="52" priority="21" stopIfTrue="1">
      <formula>$P$30=""</formula>
    </cfRule>
  </conditionalFormatting>
  <conditionalFormatting sqref="W29">
    <cfRule type="expression" dxfId="51" priority="20" stopIfTrue="1">
      <formula>$P$29=""</formula>
    </cfRule>
  </conditionalFormatting>
  <conditionalFormatting sqref="W26">
    <cfRule type="expression" dxfId="50" priority="17" stopIfTrue="1">
      <formula>$P$26=""</formula>
    </cfRule>
  </conditionalFormatting>
  <conditionalFormatting sqref="W28">
    <cfRule type="expression" dxfId="49" priority="16" stopIfTrue="1">
      <formula>$P$28=""</formula>
    </cfRule>
  </conditionalFormatting>
  <conditionalFormatting sqref="W27">
    <cfRule type="expression" dxfId="48" priority="15">
      <formula>$P$27=""</formula>
    </cfRule>
  </conditionalFormatting>
  <conditionalFormatting sqref="R55:R56">
    <cfRule type="expression" dxfId="47" priority="193" stopIfTrue="1">
      <formula>$P$55=""</formula>
    </cfRule>
  </conditionalFormatting>
  <conditionalFormatting sqref="R38">
    <cfRule type="expression" dxfId="46" priority="200" stopIfTrue="1">
      <formula>$P$38=""</formula>
    </cfRule>
  </conditionalFormatting>
  <conditionalFormatting sqref="R48">
    <cfRule type="expression" dxfId="45" priority="199" stopIfTrue="1">
      <formula>$P$48=""</formula>
    </cfRule>
  </conditionalFormatting>
  <conditionalFormatting sqref="R53">
    <cfRule type="expression" dxfId="44" priority="197" stopIfTrue="1">
      <formula>$P$53=""</formula>
    </cfRule>
  </conditionalFormatting>
  <conditionalFormatting sqref="R54">
    <cfRule type="expression" dxfId="43" priority="196" stopIfTrue="1">
      <formula>$P$54=""</formula>
    </cfRule>
  </conditionalFormatting>
  <conditionalFormatting sqref="R39">
    <cfRule type="expression" dxfId="42" priority="163" stopIfTrue="1">
      <formula>$P$39=""</formula>
    </cfRule>
  </conditionalFormatting>
  <conditionalFormatting sqref="R35">
    <cfRule type="expression" dxfId="41" priority="134" stopIfTrue="1">
      <formula>$P$35=""</formula>
    </cfRule>
  </conditionalFormatting>
  <conditionalFormatting sqref="R45">
    <cfRule type="expression" dxfId="40" priority="122" stopIfTrue="1">
      <formula>$P$45=""</formula>
    </cfRule>
  </conditionalFormatting>
  <conditionalFormatting sqref="R44">
    <cfRule type="expression" dxfId="39" priority="121" stopIfTrue="1">
      <formula>$P$44=""</formula>
    </cfRule>
  </conditionalFormatting>
  <conditionalFormatting sqref="R43">
    <cfRule type="expression" dxfId="38" priority="120" stopIfTrue="1">
      <formula>$P$43=""</formula>
    </cfRule>
  </conditionalFormatting>
  <conditionalFormatting sqref="R36">
    <cfRule type="expression" dxfId="37" priority="118">
      <formula>$P$36=""</formula>
    </cfRule>
  </conditionalFormatting>
  <conditionalFormatting sqref="R37">
    <cfRule type="expression" dxfId="36" priority="117">
      <formula>$P$37=""</formula>
    </cfRule>
  </conditionalFormatting>
  <conditionalFormatting sqref="R52">
    <cfRule type="expression" dxfId="35" priority="75" stopIfTrue="1">
      <formula>$P$52=""</formula>
    </cfRule>
  </conditionalFormatting>
  <conditionalFormatting sqref="U52:V52">
    <cfRule type="cellIs" dxfId="34" priority="73" operator="equal">
      <formula>"←入力"</formula>
    </cfRule>
    <cfRule type="cellIs" dxfId="33" priority="74" operator="equal">
      <formula>"←入力不要"</formula>
    </cfRule>
  </conditionalFormatting>
  <conditionalFormatting sqref="P52">
    <cfRule type="cellIs" dxfId="32" priority="72" operator="equal">
      <formula>""""""</formula>
    </cfRule>
  </conditionalFormatting>
  <conditionalFormatting sqref="W48">
    <cfRule type="expression" dxfId="31" priority="66" stopIfTrue="1">
      <formula>$P$48=""</formula>
    </cfRule>
  </conditionalFormatting>
  <conditionalFormatting sqref="W49">
    <cfRule type="expression" dxfId="30" priority="65" stopIfTrue="1">
      <formula>$P$49=""</formula>
    </cfRule>
  </conditionalFormatting>
  <conditionalFormatting sqref="W50">
    <cfRule type="expression" dxfId="29" priority="49" stopIfTrue="1">
      <formula>$P$50=""</formula>
    </cfRule>
  </conditionalFormatting>
  <conditionalFormatting sqref="W46">
    <cfRule type="expression" dxfId="28" priority="44" stopIfTrue="1">
      <formula>$P$46=""</formula>
    </cfRule>
  </conditionalFormatting>
  <conditionalFormatting sqref="W45">
    <cfRule type="expression" dxfId="27" priority="43" stopIfTrue="1">
      <formula>$P$45=""</formula>
    </cfRule>
  </conditionalFormatting>
  <conditionalFormatting sqref="W44">
    <cfRule type="expression" dxfId="26" priority="42" stopIfTrue="1">
      <formula>$P$44=""</formula>
    </cfRule>
  </conditionalFormatting>
  <conditionalFormatting sqref="W43">
    <cfRule type="expression" dxfId="25" priority="41" stopIfTrue="1">
      <formula>$P$43=""</formula>
    </cfRule>
  </conditionalFormatting>
  <conditionalFormatting sqref="W47">
    <cfRule type="expression" dxfId="24" priority="69" stopIfTrue="1">
      <formula>$P$47=""</formula>
    </cfRule>
  </conditionalFormatting>
  <conditionalFormatting sqref="W38">
    <cfRule type="expression" dxfId="23" priority="34" stopIfTrue="1">
      <formula>$P$38=""</formula>
    </cfRule>
  </conditionalFormatting>
  <conditionalFormatting sqref="W39">
    <cfRule type="expression" dxfId="22" priority="31" stopIfTrue="1">
      <formula>$P$39=""</formula>
    </cfRule>
  </conditionalFormatting>
  <conditionalFormatting sqref="W35">
    <cfRule type="expression" dxfId="21" priority="23" stopIfTrue="1">
      <formula>$P$35=""</formula>
    </cfRule>
  </conditionalFormatting>
  <conditionalFormatting sqref="W36">
    <cfRule type="expression" dxfId="20" priority="19">
      <formula>$P$36=""</formula>
    </cfRule>
  </conditionalFormatting>
  <conditionalFormatting sqref="W37">
    <cfRule type="expression" dxfId="19" priority="18">
      <formula>$P$37=""</formula>
    </cfRule>
  </conditionalFormatting>
  <conditionalFormatting sqref="R51">
    <cfRule type="expression" dxfId="18" priority="12" stopIfTrue="1">
      <formula>$P$51=""</formula>
    </cfRule>
  </conditionalFormatting>
  <conditionalFormatting sqref="W51">
    <cfRule type="expression" dxfId="17" priority="11" stopIfTrue="1">
      <formula>$P$51=""</formula>
    </cfRule>
  </conditionalFormatting>
  <conditionalFormatting sqref="W52">
    <cfRule type="expression" dxfId="16" priority="10" stopIfTrue="1">
      <formula>$P$52=""</formula>
    </cfRule>
  </conditionalFormatting>
  <conditionalFormatting sqref="W53">
    <cfRule type="expression" dxfId="15" priority="9" stopIfTrue="1">
      <formula>$P$53=""</formula>
    </cfRule>
  </conditionalFormatting>
  <conditionalFormatting sqref="W54">
    <cfRule type="expression" dxfId="14" priority="8" stopIfTrue="1">
      <formula>$P$54=""</formula>
    </cfRule>
  </conditionalFormatting>
  <conditionalFormatting sqref="W55:W56">
    <cfRule type="expression" dxfId="13" priority="7" stopIfTrue="1">
      <formula>$P$55=""</formula>
    </cfRule>
  </conditionalFormatting>
  <conditionalFormatting sqref="R46">
    <cfRule type="expression" dxfId="12" priority="3" stopIfTrue="1">
      <formula>$P$44=""</formula>
    </cfRule>
  </conditionalFormatting>
  <conditionalFormatting sqref="R47">
    <cfRule type="expression" dxfId="11" priority="2">
      <formula>$P$36=""</formula>
    </cfRule>
  </conditionalFormatting>
  <conditionalFormatting sqref="R60">
    <cfRule type="cellIs" dxfId="10" priority="205" stopIfTrue="1" operator="notEqual">
      <formula>$P$28="○"</formula>
    </cfRule>
  </conditionalFormatting>
  <conditionalFormatting sqref="R58">
    <cfRule type="expression" dxfId="9" priority="194" stopIfTrue="1">
      <formula>$P$58=""</formula>
    </cfRule>
  </conditionalFormatting>
  <conditionalFormatting sqref="R59">
    <cfRule type="expression" dxfId="8" priority="192" stopIfTrue="1">
      <formula>$P$59=""</formula>
    </cfRule>
  </conditionalFormatting>
  <conditionalFormatting sqref="W60">
    <cfRule type="cellIs" dxfId="7" priority="68" stopIfTrue="1" operator="notEqual">
      <formula>$P$28="○"</formula>
    </cfRule>
  </conditionalFormatting>
  <conditionalFormatting sqref="R57">
    <cfRule type="expression" dxfId="6" priority="14" stopIfTrue="1">
      <formula>$P$57=""</formula>
    </cfRule>
  </conditionalFormatting>
  <conditionalFormatting sqref="W57">
    <cfRule type="expression" dxfId="5" priority="6" stopIfTrue="1">
      <formula>$P$57=""</formula>
    </cfRule>
  </conditionalFormatting>
  <conditionalFormatting sqref="W58">
    <cfRule type="expression" dxfId="4" priority="5" stopIfTrue="1">
      <formula>$P$58=""</formula>
    </cfRule>
  </conditionalFormatting>
  <conditionalFormatting sqref="W59">
    <cfRule type="expression" dxfId="3" priority="4" stopIfTrue="1">
      <formula>$P$59=""</formula>
    </cfRule>
  </conditionalFormatting>
  <dataValidations count="18">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0" id="{C7EA49DB-A447-4418-A2C9-22DC32E25473}">
            <xm:f>発注者入力!Y29&lt;&gt;""</xm:f>
            <x14:dxf>
              <fill>
                <patternFill>
                  <bgColor rgb="FFFF0000"/>
                </patternFill>
              </fill>
            </x14:dxf>
          </x14:cfRule>
          <xm:sqref>J28:O28</xm:sqref>
        </x14:conditionalFormatting>
        <x14:conditionalFormatting xmlns:xm="http://schemas.microsoft.com/office/excel/2006/main">
          <x14:cfRule type="expression" priority="337" id="{27DAB76E-6AD4-4717-A5B9-6A5703D0E73B}">
            <xm:f>発注者入力!$Y$47&lt;&gt;""</xm:f>
            <x14:dxf>
              <fill>
                <patternFill>
                  <bgColor rgb="FFFF0000"/>
                </patternFill>
              </fill>
            </x14:dxf>
          </x14:cfRule>
          <xm:sqref>J46:O46</xm:sqref>
        </x14:conditionalFormatting>
        <x14:conditionalFormatting xmlns:xm="http://schemas.microsoft.com/office/excel/2006/main">
          <x14:cfRule type="expression" priority="339" id="{B012043B-A8A8-42C9-B51F-D1DA64743D79}">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zoomScaleSheetLayoutView="100" workbookViewId="0">
      <selection activeCell="A14" sqref="A14:H14"/>
    </sheetView>
  </sheetViews>
  <sheetFormatPr defaultColWidth="9" defaultRowHeight="13.2"/>
  <cols>
    <col min="1" max="1" width="4.375" style="313" customWidth="1"/>
    <col min="2" max="2" width="22.875" style="313" customWidth="1"/>
    <col min="3" max="3" width="10.625" style="313" customWidth="1"/>
    <col min="4" max="4" width="4.375" style="313" customWidth="1"/>
    <col min="5" max="5" width="10.625" style="313" customWidth="1"/>
    <col min="6" max="6" width="9.625" style="313" customWidth="1"/>
    <col min="7" max="7" width="24.6640625" style="313" customWidth="1"/>
    <col min="8" max="8" width="13.25" style="313" customWidth="1"/>
    <col min="9" max="9" width="11.25" style="313" customWidth="1"/>
    <col min="10" max="16384" width="9" style="313"/>
  </cols>
  <sheetData>
    <row r="1" spans="1:12" ht="15" customHeight="1">
      <c r="A1" s="315"/>
      <c r="B1" s="315"/>
      <c r="C1" s="315"/>
      <c r="D1" s="315"/>
      <c r="E1" s="315"/>
      <c r="F1" s="315"/>
      <c r="G1" s="315"/>
      <c r="H1" s="315"/>
    </row>
    <row r="2" spans="1:12" ht="14.4">
      <c r="A2" s="315"/>
      <c r="B2" s="315"/>
      <c r="C2" s="315"/>
      <c r="D2" s="315"/>
      <c r="E2" s="315"/>
      <c r="F2" s="315"/>
      <c r="G2" s="315"/>
      <c r="H2" s="315"/>
    </row>
    <row r="3" spans="1:12" ht="14.4">
      <c r="A3" s="315"/>
      <c r="B3" s="315"/>
      <c r="C3" s="315"/>
      <c r="D3" s="315"/>
      <c r="E3" s="315"/>
      <c r="F3" s="315"/>
      <c r="G3" s="315"/>
      <c r="H3" s="315"/>
    </row>
    <row r="4" spans="1:12" ht="14.4">
      <c r="A4" s="315"/>
      <c r="B4" s="315"/>
      <c r="C4" s="315"/>
      <c r="D4" s="315"/>
      <c r="E4" s="315"/>
      <c r="F4" s="315"/>
      <c r="G4" s="315"/>
      <c r="H4" s="315"/>
    </row>
    <row r="5" spans="1:12" ht="15" customHeight="1">
      <c r="A5" s="316" t="s">
        <v>107</v>
      </c>
      <c r="B5" s="315"/>
      <c r="C5" s="315"/>
      <c r="D5" s="315"/>
      <c r="E5" s="315"/>
      <c r="F5" s="315"/>
      <c r="G5" s="315"/>
      <c r="H5" s="315"/>
    </row>
    <row r="6" spans="1:12" ht="15" customHeight="1">
      <c r="A6" s="315"/>
      <c r="B6" s="315" t="str">
        <f>発注者入力!B9</f>
        <v>春日部市長　あて</v>
      </c>
      <c r="C6" s="315"/>
      <c r="D6" s="315"/>
      <c r="E6" s="315"/>
      <c r="F6" s="315"/>
      <c r="G6" s="315"/>
      <c r="H6" s="315"/>
    </row>
    <row r="7" spans="1:12" ht="14.4">
      <c r="A7" s="315"/>
      <c r="B7" s="315"/>
      <c r="C7" s="315"/>
      <c r="D7" s="315"/>
      <c r="E7" s="315"/>
      <c r="F7" s="315"/>
      <c r="G7" s="315"/>
      <c r="H7" s="315"/>
    </row>
    <row r="8" spans="1:12" ht="14.4">
      <c r="A8" s="315"/>
      <c r="B8" s="315"/>
      <c r="C8" s="315"/>
      <c r="D8" s="315"/>
      <c r="E8" s="315"/>
      <c r="F8" s="315"/>
      <c r="G8" s="315"/>
      <c r="H8" s="315"/>
    </row>
    <row r="9" spans="1:12" ht="23.1" customHeight="1">
      <c r="A9" s="315"/>
      <c r="B9" s="315"/>
      <c r="C9" s="315"/>
      <c r="D9" s="315"/>
      <c r="E9" s="315"/>
      <c r="F9" s="326" t="s">
        <v>147</v>
      </c>
      <c r="G9" s="328">
        <f>'自己採点申請書(評価項目選択型) '!L12</f>
        <v>0</v>
      </c>
      <c r="H9" s="328"/>
      <c r="J9" s="333"/>
      <c r="K9" s="333"/>
      <c r="L9" s="333"/>
    </row>
    <row r="10" spans="1:12" ht="23.1" customHeight="1">
      <c r="A10" s="315"/>
      <c r="B10" s="315"/>
      <c r="C10" s="315"/>
      <c r="D10" s="315"/>
      <c r="E10" s="315"/>
      <c r="F10" s="327" t="s">
        <v>108</v>
      </c>
      <c r="G10" s="328">
        <f>'自己採点申請書(評価項目選択型) '!L13</f>
        <v>0</v>
      </c>
      <c r="H10" s="328"/>
      <c r="J10" s="333"/>
      <c r="K10" s="333"/>
      <c r="L10" s="333"/>
    </row>
    <row r="11" spans="1:12" ht="23.1" customHeight="1">
      <c r="A11" s="315"/>
      <c r="B11" s="315"/>
      <c r="C11" s="315"/>
      <c r="D11" s="315"/>
      <c r="E11" s="315"/>
      <c r="F11" s="326" t="s">
        <v>110</v>
      </c>
      <c r="G11" s="328">
        <f>'自己採点申請書(評価項目選択型) '!L14</f>
        <v>0</v>
      </c>
      <c r="H11" s="328"/>
      <c r="J11" s="333"/>
      <c r="K11" s="333"/>
      <c r="L11" s="333"/>
    </row>
    <row r="12" spans="1:12" ht="14.4">
      <c r="A12" s="315"/>
      <c r="B12" s="315"/>
      <c r="C12" s="315"/>
      <c r="D12" s="315"/>
      <c r="E12" s="315"/>
      <c r="F12" s="315"/>
      <c r="G12" s="315"/>
      <c r="H12" s="315"/>
    </row>
    <row r="13" spans="1:12" ht="20.100000000000001" customHeight="1">
      <c r="A13" s="315"/>
      <c r="B13" s="315"/>
      <c r="C13" s="315"/>
      <c r="D13" s="315"/>
      <c r="E13" s="315"/>
      <c r="F13" s="315"/>
      <c r="G13" s="315"/>
      <c r="H13" s="315"/>
    </row>
    <row r="14" spans="1:12" s="314" customFormat="1" ht="20.100000000000001" customHeight="1">
      <c r="A14" s="317" t="s">
        <v>111</v>
      </c>
      <c r="B14" s="317"/>
      <c r="C14" s="317"/>
      <c r="D14" s="317"/>
      <c r="E14" s="317"/>
      <c r="F14" s="317"/>
      <c r="G14" s="317"/>
      <c r="H14" s="317"/>
      <c r="I14" s="329"/>
      <c r="J14" s="329"/>
      <c r="K14" s="329"/>
      <c r="L14" s="329"/>
    </row>
    <row r="15" spans="1:12" ht="20.100000000000001" customHeight="1">
      <c r="A15" s="315"/>
      <c r="B15" s="315"/>
      <c r="C15" s="315"/>
      <c r="D15" s="315"/>
      <c r="E15" s="315"/>
      <c r="F15" s="315"/>
      <c r="G15" s="315"/>
      <c r="H15" s="315"/>
    </row>
    <row r="16" spans="1:12" ht="20.100000000000001" customHeight="1">
      <c r="A16" s="315"/>
      <c r="B16" s="315"/>
      <c r="C16" s="315"/>
      <c r="D16" s="315"/>
      <c r="E16" s="315"/>
      <c r="F16" s="315"/>
      <c r="G16" s="315"/>
      <c r="H16" s="315"/>
    </row>
    <row r="17" spans="1:14" ht="60" customHeight="1">
      <c r="A17" s="318" t="str">
        <f>"「"&amp;発注者入力!E20&amp;"」について、春日部市建設工事低入札価格取扱要綱第２条第１項第5号の低価格入札者となった場合、第11条に規定する調査については下記のとおり申し出ます。"</f>
        <v>「ふじ通り藤棚修景（Ｒ７）工事」について、春日部市建設工事低入札価格取扱要綱第２条第１項第5号の低価格入札者となった場合、第11条に規定する調査については下記のとおり申し出ます。</v>
      </c>
      <c r="B17" s="318"/>
      <c r="C17" s="318"/>
      <c r="D17" s="318"/>
      <c r="E17" s="318"/>
      <c r="F17" s="318"/>
      <c r="G17" s="318"/>
      <c r="H17" s="318"/>
      <c r="I17" s="330"/>
      <c r="J17" s="330"/>
      <c r="K17" s="330"/>
      <c r="L17" s="330"/>
    </row>
    <row r="18" spans="1:14" ht="20.100000000000001" customHeight="1">
      <c r="A18" s="315"/>
      <c r="B18" s="315"/>
      <c r="C18" s="315"/>
      <c r="D18" s="315"/>
      <c r="E18" s="315"/>
      <c r="F18" s="315"/>
      <c r="G18" s="315"/>
      <c r="H18" s="315"/>
    </row>
    <row r="19" spans="1:14" ht="20.100000000000001" customHeight="1">
      <c r="A19" s="315"/>
      <c r="B19" s="315"/>
      <c r="C19" s="315"/>
      <c r="D19" s="315"/>
      <c r="E19" s="315"/>
      <c r="F19" s="315"/>
      <c r="G19" s="315"/>
      <c r="H19" s="315"/>
    </row>
    <row r="20" spans="1:14" ht="20.100000000000001" customHeight="1">
      <c r="A20" s="319" t="s">
        <v>112</v>
      </c>
      <c r="B20" s="319"/>
      <c r="C20" s="319"/>
      <c r="D20" s="319"/>
      <c r="E20" s="319"/>
      <c r="F20" s="319"/>
      <c r="G20" s="319"/>
      <c r="H20" s="319"/>
      <c r="I20" s="331"/>
      <c r="J20" s="331"/>
      <c r="K20" s="331"/>
      <c r="L20" s="331"/>
      <c r="N20" s="334"/>
    </row>
    <row r="21" spans="1:14" ht="20.100000000000001" customHeight="1">
      <c r="A21" s="315"/>
      <c r="B21" s="315"/>
      <c r="C21" s="315"/>
      <c r="D21" s="315"/>
      <c r="E21" s="315"/>
      <c r="F21" s="315"/>
      <c r="G21" s="315"/>
      <c r="H21" s="315"/>
    </row>
    <row r="22" spans="1:14" ht="20.100000000000001" customHeight="1">
      <c r="A22" s="320"/>
      <c r="B22" s="315" t="s">
        <v>113</v>
      </c>
      <c r="C22" s="315"/>
      <c r="D22" s="315"/>
      <c r="E22" s="315"/>
      <c r="F22" s="315"/>
      <c r="G22" s="315"/>
      <c r="H22" s="315"/>
    </row>
    <row r="23" spans="1:14" ht="20.100000000000001" customHeight="1">
      <c r="A23" s="315"/>
      <c r="B23" s="315" t="s">
        <v>114</v>
      </c>
      <c r="C23" s="315"/>
      <c r="D23" s="315"/>
      <c r="E23" s="315"/>
      <c r="F23" s="315"/>
      <c r="G23" s="315"/>
      <c r="H23" s="315"/>
    </row>
    <row r="24" spans="1:14" ht="20.100000000000001" customHeight="1">
      <c r="A24" s="315"/>
      <c r="B24" s="315"/>
      <c r="C24" s="315"/>
      <c r="D24" s="315"/>
      <c r="E24" s="315"/>
      <c r="F24" s="315"/>
      <c r="G24" s="315"/>
      <c r="H24" s="315"/>
    </row>
    <row r="25" spans="1:14" ht="20.100000000000001" customHeight="1">
      <c r="A25" s="320"/>
      <c r="B25" s="315" t="s">
        <v>115</v>
      </c>
      <c r="C25" s="315"/>
      <c r="D25" s="315"/>
      <c r="E25" s="315"/>
      <c r="F25" s="315"/>
      <c r="G25" s="315"/>
      <c r="H25" s="315"/>
    </row>
    <row r="26" spans="1:14" ht="20.100000000000001" customHeight="1">
      <c r="A26" s="315"/>
      <c r="B26" s="315"/>
      <c r="C26" s="315"/>
      <c r="D26" s="315"/>
      <c r="E26" s="315"/>
      <c r="F26" s="315"/>
      <c r="G26" s="315"/>
      <c r="H26" s="315"/>
    </row>
    <row r="27" spans="1:14" ht="20.100000000000001" customHeight="1">
      <c r="A27" s="315"/>
      <c r="B27" s="315"/>
      <c r="C27" s="315"/>
      <c r="D27" s="315"/>
      <c r="E27" s="315"/>
      <c r="F27" s="315"/>
      <c r="G27" s="315"/>
      <c r="H27" s="315"/>
    </row>
    <row r="28" spans="1:14" ht="20.100000000000001" customHeight="1">
      <c r="A28" s="315"/>
      <c r="B28" s="315" t="s">
        <v>89</v>
      </c>
      <c r="C28" s="315"/>
      <c r="D28" s="315"/>
      <c r="E28" s="315"/>
      <c r="F28" s="315"/>
      <c r="G28" s="315"/>
      <c r="H28" s="315"/>
    </row>
    <row r="29" spans="1:14" ht="20.100000000000001" customHeight="1">
      <c r="A29" s="315"/>
      <c r="B29" s="324" t="s">
        <v>8</v>
      </c>
      <c r="C29" s="324"/>
      <c r="D29" s="324"/>
      <c r="E29" s="324"/>
      <c r="F29" s="324"/>
      <c r="G29" s="324"/>
      <c r="H29" s="315"/>
    </row>
    <row r="30" spans="1:14" ht="20.100000000000001" customHeight="1">
      <c r="A30" s="315"/>
      <c r="B30" s="324" t="s">
        <v>117</v>
      </c>
      <c r="C30" s="324"/>
      <c r="D30" s="324"/>
      <c r="E30" s="324"/>
      <c r="F30" s="324"/>
      <c r="G30" s="324"/>
      <c r="H30" s="315"/>
    </row>
    <row r="31" spans="1:14" ht="38.25" customHeight="1">
      <c r="A31" s="321"/>
      <c r="B31" s="325" t="s">
        <v>118</v>
      </c>
      <c r="C31" s="325"/>
      <c r="D31" s="325"/>
      <c r="E31" s="325"/>
      <c r="F31" s="325"/>
      <c r="G31" s="325"/>
      <c r="H31" s="318"/>
      <c r="I31" s="332"/>
      <c r="J31" s="332"/>
      <c r="K31" s="332"/>
    </row>
    <row r="32" spans="1:14" ht="14.4">
      <c r="A32" s="315"/>
      <c r="B32" s="325" t="s">
        <v>125</v>
      </c>
      <c r="C32" s="325"/>
      <c r="D32" s="325"/>
      <c r="E32" s="325"/>
      <c r="F32" s="325"/>
      <c r="G32" s="325"/>
      <c r="H32" s="315"/>
    </row>
    <row r="33" spans="1:8" ht="14.4">
      <c r="A33" s="315"/>
      <c r="B33" s="315"/>
      <c r="C33" s="315"/>
      <c r="D33" s="315"/>
      <c r="E33" s="315"/>
      <c r="F33" s="315"/>
      <c r="G33" s="315"/>
      <c r="H33" s="315"/>
    </row>
    <row r="34" spans="1:8" ht="15" customHeight="1">
      <c r="A34" s="315"/>
      <c r="B34" s="315"/>
      <c r="C34" s="315"/>
      <c r="D34" s="315"/>
      <c r="E34" s="315"/>
      <c r="F34" s="315"/>
      <c r="G34" s="315"/>
      <c r="H34" s="315"/>
    </row>
    <row r="35" spans="1:8" ht="14.4">
      <c r="A35" s="315"/>
      <c r="B35" s="315"/>
      <c r="C35" s="315"/>
      <c r="D35" s="315"/>
      <c r="E35" s="315"/>
      <c r="F35" s="315"/>
      <c r="G35" s="315"/>
      <c r="H35" s="315"/>
    </row>
    <row r="36" spans="1:8" ht="15" customHeight="1">
      <c r="A36" s="322"/>
      <c r="B36" s="322"/>
      <c r="C36" s="322"/>
      <c r="D36" s="322"/>
      <c r="E36" s="322"/>
      <c r="F36" s="322"/>
      <c r="G36" s="322"/>
      <c r="H36" s="322"/>
    </row>
    <row r="37" spans="1:8" ht="30" customHeight="1">
      <c r="A37" s="323"/>
      <c r="B37" s="323"/>
      <c r="C37" s="323"/>
      <c r="D37" s="323"/>
      <c r="E37" s="323"/>
      <c r="F37" s="323"/>
      <c r="G37" s="323"/>
      <c r="H37" s="323"/>
    </row>
    <row r="38" spans="1:8" ht="30" customHeight="1">
      <c r="A38" s="323"/>
      <c r="B38" s="323"/>
      <c r="C38" s="323"/>
      <c r="D38" s="323"/>
      <c r="E38" s="323"/>
      <c r="F38" s="323"/>
      <c r="G38" s="323"/>
      <c r="H38" s="323"/>
    </row>
    <row r="39" spans="1:8" ht="30" customHeight="1">
      <c r="A39" s="323"/>
      <c r="B39" s="323"/>
      <c r="C39" s="323"/>
      <c r="D39" s="323"/>
      <c r="E39" s="323"/>
      <c r="F39" s="323"/>
      <c r="G39" s="323"/>
      <c r="H39" s="323"/>
    </row>
    <row r="40" spans="1:8" ht="30" customHeight="1">
      <c r="A40" s="323"/>
      <c r="B40" s="323"/>
      <c r="C40" s="323"/>
      <c r="D40" s="323"/>
      <c r="E40" s="323"/>
      <c r="F40" s="323"/>
      <c r="G40" s="323"/>
      <c r="H40" s="323"/>
    </row>
    <row r="41" spans="1:8" ht="15" customHeight="1">
      <c r="A41" s="323"/>
      <c r="B41" s="323"/>
      <c r="C41" s="323"/>
      <c r="D41" s="323"/>
      <c r="E41" s="323"/>
      <c r="F41" s="323"/>
      <c r="G41" s="323"/>
      <c r="H41" s="323"/>
    </row>
    <row r="42" spans="1:8">
      <c r="A42" s="323"/>
      <c r="B42" s="323"/>
      <c r="C42" s="323"/>
      <c r="D42" s="323"/>
      <c r="E42" s="323"/>
      <c r="F42" s="323"/>
      <c r="G42" s="323"/>
      <c r="H42" s="323"/>
    </row>
    <row r="43" spans="1:8" ht="15" customHeight="1">
      <c r="A43" s="323"/>
      <c r="B43" s="323"/>
      <c r="C43" s="323"/>
      <c r="D43" s="323"/>
      <c r="E43" s="323"/>
      <c r="F43" s="323"/>
      <c r="G43" s="323"/>
      <c r="H43" s="323"/>
    </row>
    <row r="44" spans="1:8">
      <c r="A44" s="323"/>
      <c r="B44" s="323"/>
      <c r="C44" s="323"/>
      <c r="D44" s="323"/>
      <c r="E44" s="323"/>
      <c r="F44" s="323"/>
      <c r="G44" s="323"/>
      <c r="H44" s="323"/>
    </row>
    <row r="45" spans="1:8">
      <c r="A45" s="323"/>
      <c r="B45" s="323"/>
      <c r="C45" s="323"/>
      <c r="D45" s="323"/>
      <c r="E45" s="323"/>
      <c r="F45" s="323"/>
      <c r="G45" s="323"/>
      <c r="H45" s="323"/>
    </row>
    <row r="46" spans="1:8">
      <c r="A46" s="323"/>
      <c r="B46" s="323"/>
      <c r="C46" s="323"/>
      <c r="D46" s="323"/>
      <c r="E46" s="323"/>
      <c r="F46" s="323"/>
      <c r="G46" s="323"/>
      <c r="H46" s="323"/>
    </row>
    <row r="47" spans="1:8">
      <c r="A47" s="323"/>
      <c r="B47" s="323"/>
      <c r="C47" s="323"/>
      <c r="D47" s="323"/>
      <c r="E47" s="323"/>
      <c r="F47" s="323"/>
      <c r="G47" s="323"/>
      <c r="H47" s="323"/>
    </row>
    <row r="48" spans="1:8">
      <c r="A48" s="323"/>
      <c r="B48" s="323"/>
      <c r="C48" s="323"/>
      <c r="D48" s="323"/>
      <c r="E48" s="323"/>
      <c r="F48" s="323"/>
      <c r="G48" s="323"/>
      <c r="H48" s="323"/>
    </row>
    <row r="49" spans="1:8">
      <c r="A49" s="323"/>
      <c r="B49" s="323"/>
      <c r="C49" s="323"/>
      <c r="D49" s="323"/>
      <c r="E49" s="323"/>
      <c r="F49" s="323"/>
      <c r="G49" s="323"/>
      <c r="H49" s="323"/>
    </row>
    <row r="50" spans="1:8">
      <c r="A50" s="323"/>
      <c r="B50" s="323"/>
      <c r="C50" s="323"/>
      <c r="D50" s="323"/>
      <c r="E50" s="323"/>
      <c r="F50" s="323"/>
      <c r="G50" s="323"/>
      <c r="H50" s="323"/>
    </row>
    <row r="51" spans="1:8">
      <c r="A51" s="323"/>
      <c r="B51" s="323"/>
      <c r="C51" s="323"/>
      <c r="D51" s="323"/>
      <c r="E51" s="323"/>
      <c r="F51" s="323"/>
      <c r="G51" s="323"/>
      <c r="H51" s="323"/>
    </row>
    <row r="52" spans="1:8">
      <c r="A52" s="323"/>
      <c r="B52" s="323"/>
      <c r="C52" s="323"/>
      <c r="D52" s="323"/>
      <c r="E52" s="323"/>
      <c r="F52" s="323"/>
      <c r="G52" s="323"/>
      <c r="H52" s="323"/>
    </row>
    <row r="53" spans="1:8">
      <c r="A53" s="323"/>
      <c r="B53" s="323"/>
      <c r="C53" s="323"/>
      <c r="D53" s="323"/>
      <c r="E53" s="323"/>
      <c r="F53" s="323"/>
      <c r="G53" s="323"/>
      <c r="H53" s="323"/>
    </row>
    <row r="54" spans="1:8">
      <c r="A54" s="323"/>
      <c r="B54" s="323"/>
      <c r="C54" s="323"/>
      <c r="D54" s="323"/>
      <c r="E54" s="323"/>
      <c r="F54" s="323"/>
      <c r="G54" s="323"/>
      <c r="H54" s="323"/>
    </row>
    <row r="55" spans="1:8">
      <c r="A55" s="323"/>
      <c r="B55" s="323"/>
      <c r="C55" s="323"/>
      <c r="D55" s="323"/>
      <c r="E55" s="323"/>
      <c r="F55" s="323"/>
      <c r="G55" s="323"/>
      <c r="H55" s="323"/>
    </row>
    <row r="56" spans="1:8">
      <c r="A56" s="323"/>
      <c r="B56" s="323"/>
      <c r="C56" s="323"/>
      <c r="D56" s="323"/>
      <c r="E56" s="323"/>
      <c r="F56" s="323"/>
      <c r="G56" s="323"/>
      <c r="H56" s="323"/>
    </row>
    <row r="57" spans="1:8">
      <c r="A57" s="323"/>
      <c r="B57" s="323"/>
      <c r="C57" s="323"/>
      <c r="D57" s="323"/>
      <c r="E57" s="323"/>
      <c r="F57" s="323"/>
      <c r="G57" s="323"/>
      <c r="H57" s="323"/>
    </row>
    <row r="58" spans="1:8">
      <c r="A58" s="323"/>
      <c r="B58" s="323"/>
      <c r="C58" s="323"/>
      <c r="D58" s="323"/>
      <c r="E58" s="323"/>
      <c r="F58" s="323"/>
      <c r="G58" s="323"/>
      <c r="H58" s="323"/>
    </row>
    <row r="59" spans="1:8">
      <c r="A59" s="323"/>
      <c r="B59" s="323"/>
      <c r="C59" s="323"/>
      <c r="D59" s="323"/>
      <c r="E59" s="323"/>
      <c r="F59" s="323"/>
      <c r="G59" s="323"/>
      <c r="H59" s="323"/>
    </row>
    <row r="60" spans="1:8">
      <c r="A60" s="323"/>
      <c r="B60" s="323"/>
      <c r="C60" s="323"/>
      <c r="D60" s="323"/>
      <c r="E60" s="323"/>
      <c r="F60" s="323"/>
      <c r="G60" s="323"/>
      <c r="H60" s="323"/>
    </row>
    <row r="61" spans="1:8">
      <c r="A61" s="323"/>
      <c r="B61" s="323"/>
      <c r="C61" s="323"/>
      <c r="D61" s="323"/>
      <c r="E61" s="323"/>
      <c r="F61" s="323"/>
      <c r="G61" s="323"/>
      <c r="H61" s="323"/>
    </row>
    <row r="62" spans="1:8">
      <c r="A62" s="323"/>
      <c r="B62" s="323"/>
      <c r="C62" s="323"/>
      <c r="D62" s="323"/>
      <c r="E62" s="323"/>
      <c r="F62" s="323"/>
      <c r="G62" s="323"/>
      <c r="H62" s="323"/>
    </row>
    <row r="63" spans="1:8">
      <c r="A63" s="323"/>
      <c r="B63" s="323"/>
      <c r="C63" s="323"/>
      <c r="D63" s="323"/>
      <c r="E63" s="323"/>
      <c r="F63" s="323"/>
      <c r="G63" s="323"/>
      <c r="H63" s="323"/>
    </row>
    <row r="64" spans="1:8">
      <c r="A64" s="323"/>
      <c r="B64" s="323"/>
      <c r="C64" s="323"/>
      <c r="D64" s="323"/>
      <c r="E64" s="323"/>
      <c r="F64" s="323"/>
      <c r="G64" s="323"/>
      <c r="H64" s="323"/>
    </row>
    <row r="65" spans="1:8">
      <c r="A65" s="323"/>
      <c r="B65" s="323"/>
      <c r="C65" s="323"/>
      <c r="D65" s="323"/>
      <c r="E65" s="323"/>
      <c r="F65" s="323"/>
      <c r="G65" s="323"/>
      <c r="H65" s="323"/>
    </row>
    <row r="66" spans="1:8">
      <c r="A66" s="323"/>
      <c r="B66" s="323"/>
      <c r="C66" s="323"/>
      <c r="D66" s="323"/>
      <c r="E66" s="323"/>
      <c r="F66" s="323"/>
      <c r="G66" s="323"/>
      <c r="H66" s="323"/>
    </row>
    <row r="67" spans="1:8">
      <c r="A67" s="323"/>
      <c r="B67" s="323"/>
      <c r="C67" s="323"/>
      <c r="D67" s="323"/>
      <c r="E67" s="323"/>
      <c r="F67" s="323"/>
      <c r="G67" s="323"/>
      <c r="H67" s="323"/>
    </row>
    <row r="68" spans="1:8">
      <c r="A68" s="323"/>
      <c r="B68" s="323"/>
      <c r="C68" s="323"/>
      <c r="D68" s="323"/>
      <c r="E68" s="323"/>
      <c r="F68" s="323"/>
      <c r="G68" s="323"/>
      <c r="H68" s="323"/>
    </row>
    <row r="69" spans="1:8">
      <c r="A69" s="323"/>
      <c r="B69" s="323"/>
      <c r="C69" s="323"/>
      <c r="D69" s="323"/>
      <c r="E69" s="323"/>
      <c r="F69" s="323"/>
      <c r="G69" s="323"/>
      <c r="H69" s="323"/>
    </row>
    <row r="70" spans="1:8">
      <c r="A70" s="323"/>
      <c r="B70" s="323"/>
      <c r="C70" s="323"/>
      <c r="D70" s="323"/>
      <c r="E70" s="323"/>
      <c r="F70" s="323"/>
      <c r="G70" s="323"/>
      <c r="H70" s="323"/>
    </row>
    <row r="71" spans="1:8">
      <c r="A71" s="323"/>
      <c r="B71" s="323"/>
      <c r="C71" s="323"/>
      <c r="D71" s="323"/>
      <c r="E71" s="323"/>
      <c r="F71" s="323"/>
      <c r="G71" s="323"/>
      <c r="H71" s="323"/>
    </row>
    <row r="72" spans="1:8">
      <c r="A72" s="323"/>
      <c r="B72" s="323"/>
      <c r="C72" s="323"/>
      <c r="D72" s="323"/>
      <c r="E72" s="323"/>
      <c r="F72" s="323"/>
      <c r="G72" s="323"/>
      <c r="H72" s="323"/>
    </row>
    <row r="73" spans="1:8">
      <c r="A73" s="323"/>
      <c r="B73" s="323"/>
      <c r="C73" s="323"/>
      <c r="D73" s="323"/>
      <c r="E73" s="323"/>
      <c r="F73" s="323"/>
      <c r="G73" s="323"/>
      <c r="H73" s="323"/>
    </row>
    <row r="74" spans="1:8">
      <c r="A74" s="323"/>
      <c r="B74" s="323"/>
      <c r="C74" s="323"/>
      <c r="D74" s="323"/>
      <c r="E74" s="323"/>
      <c r="F74" s="323"/>
      <c r="G74" s="323"/>
      <c r="H74" s="323"/>
    </row>
    <row r="75" spans="1:8">
      <c r="A75" s="323"/>
      <c r="B75" s="323"/>
      <c r="C75" s="323"/>
      <c r="D75" s="323"/>
      <c r="E75" s="323"/>
      <c r="F75" s="323"/>
      <c r="G75" s="323"/>
      <c r="H75" s="323"/>
    </row>
    <row r="76" spans="1:8">
      <c r="A76" s="323"/>
      <c r="B76" s="323"/>
      <c r="C76" s="323"/>
      <c r="D76" s="323"/>
      <c r="E76" s="323"/>
      <c r="F76" s="323"/>
      <c r="G76" s="323"/>
      <c r="H76" s="323"/>
    </row>
    <row r="77" spans="1:8">
      <c r="A77" s="323"/>
      <c r="B77" s="323"/>
      <c r="C77" s="323"/>
      <c r="D77" s="323"/>
      <c r="E77" s="323"/>
      <c r="F77" s="323"/>
      <c r="G77" s="323"/>
      <c r="H77" s="323"/>
    </row>
    <row r="78" spans="1:8">
      <c r="A78" s="323"/>
      <c r="B78" s="323"/>
      <c r="C78" s="323"/>
      <c r="D78" s="323"/>
      <c r="E78" s="323"/>
      <c r="F78" s="323"/>
      <c r="G78" s="323"/>
      <c r="H78" s="323"/>
    </row>
    <row r="79" spans="1:8">
      <c r="A79" s="323"/>
      <c r="B79" s="323"/>
      <c r="C79" s="323"/>
      <c r="D79" s="323"/>
      <c r="E79" s="323"/>
      <c r="F79" s="323"/>
      <c r="G79" s="323"/>
      <c r="H79" s="323"/>
    </row>
    <row r="80" spans="1:8">
      <c r="A80" s="323"/>
      <c r="B80" s="323"/>
      <c r="C80" s="323"/>
      <c r="D80" s="323"/>
      <c r="E80" s="323"/>
      <c r="F80" s="323"/>
      <c r="G80" s="323"/>
      <c r="H80" s="323"/>
    </row>
    <row r="81" spans="1:8">
      <c r="A81" s="323"/>
      <c r="B81" s="323"/>
      <c r="C81" s="323"/>
      <c r="D81" s="323"/>
      <c r="E81" s="323"/>
      <c r="F81" s="323"/>
      <c r="G81" s="323"/>
      <c r="H81" s="323"/>
    </row>
    <row r="82" spans="1:8">
      <c r="A82" s="323"/>
      <c r="B82" s="323"/>
      <c r="C82" s="323"/>
      <c r="D82" s="323"/>
      <c r="E82" s="323"/>
      <c r="F82" s="323"/>
      <c r="G82" s="323"/>
      <c r="H82" s="323"/>
    </row>
    <row r="83" spans="1:8">
      <c r="A83" s="323"/>
      <c r="B83" s="323"/>
      <c r="C83" s="323"/>
      <c r="D83" s="323"/>
      <c r="E83" s="323"/>
      <c r="F83" s="323"/>
      <c r="G83" s="323"/>
      <c r="H83" s="323"/>
    </row>
    <row r="84" spans="1:8">
      <c r="A84" s="323"/>
      <c r="B84" s="323"/>
      <c r="C84" s="323"/>
      <c r="D84" s="323"/>
      <c r="E84" s="323"/>
      <c r="F84" s="323"/>
      <c r="G84" s="323"/>
      <c r="H84" s="323"/>
    </row>
    <row r="85" spans="1:8">
      <c r="A85" s="323"/>
      <c r="B85" s="323"/>
      <c r="C85" s="323"/>
      <c r="D85" s="323"/>
      <c r="E85" s="323"/>
      <c r="F85" s="323"/>
      <c r="G85" s="323"/>
      <c r="H85" s="323"/>
    </row>
    <row r="86" spans="1:8">
      <c r="A86" s="323"/>
      <c r="B86" s="323"/>
      <c r="C86" s="323"/>
      <c r="D86" s="323"/>
      <c r="E86" s="323"/>
      <c r="F86" s="323"/>
      <c r="G86" s="323"/>
      <c r="H86" s="323"/>
    </row>
    <row r="87" spans="1:8">
      <c r="A87" s="323"/>
      <c r="B87" s="323"/>
      <c r="C87" s="323"/>
      <c r="D87" s="323"/>
      <c r="E87" s="323"/>
      <c r="F87" s="323"/>
      <c r="G87" s="323"/>
      <c r="H87" s="323"/>
    </row>
    <row r="88" spans="1:8">
      <c r="A88" s="323"/>
      <c r="B88" s="323"/>
      <c r="C88" s="323"/>
      <c r="D88" s="323"/>
      <c r="E88" s="323"/>
      <c r="F88" s="323"/>
      <c r="G88" s="323"/>
      <c r="H88" s="323"/>
    </row>
    <row r="89" spans="1:8">
      <c r="A89" s="323"/>
      <c r="B89" s="323"/>
      <c r="C89" s="323"/>
      <c r="D89" s="323"/>
      <c r="E89" s="323"/>
      <c r="F89" s="323"/>
      <c r="G89" s="323"/>
      <c r="H89" s="323"/>
    </row>
    <row r="90" spans="1:8">
      <c r="A90" s="323"/>
      <c r="B90" s="323"/>
      <c r="C90" s="323"/>
      <c r="D90" s="323"/>
      <c r="E90" s="323"/>
      <c r="F90" s="323"/>
      <c r="G90" s="323"/>
      <c r="H90" s="323"/>
    </row>
    <row r="91" spans="1:8">
      <c r="A91" s="323"/>
      <c r="B91" s="323"/>
      <c r="C91" s="323"/>
      <c r="D91" s="323"/>
      <c r="E91" s="323"/>
      <c r="F91" s="323"/>
      <c r="G91" s="323"/>
      <c r="H91" s="323"/>
    </row>
    <row r="92" spans="1:8">
      <c r="A92" s="323"/>
      <c r="B92" s="323"/>
      <c r="C92" s="323"/>
      <c r="D92" s="323"/>
      <c r="E92" s="323"/>
      <c r="F92" s="323"/>
      <c r="G92" s="323"/>
      <c r="H92" s="323"/>
    </row>
    <row r="93" spans="1:8">
      <c r="A93" s="323"/>
      <c r="B93" s="323"/>
      <c r="C93" s="323"/>
      <c r="D93" s="323"/>
      <c r="E93" s="323"/>
      <c r="F93" s="323"/>
      <c r="G93" s="323"/>
      <c r="H93" s="323"/>
    </row>
    <row r="94" spans="1:8">
      <c r="A94" s="323"/>
      <c r="B94" s="323"/>
      <c r="C94" s="323"/>
      <c r="D94" s="323"/>
      <c r="E94" s="323"/>
      <c r="F94" s="323"/>
      <c r="G94" s="323"/>
      <c r="H94" s="323"/>
    </row>
    <row r="95" spans="1:8">
      <c r="A95" s="323"/>
      <c r="B95" s="323"/>
      <c r="C95" s="323"/>
      <c r="D95" s="323"/>
      <c r="E95" s="323"/>
      <c r="F95" s="323"/>
      <c r="G95" s="323"/>
      <c r="H95" s="323"/>
    </row>
    <row r="96" spans="1:8">
      <c r="A96" s="323"/>
      <c r="B96" s="323"/>
      <c r="C96" s="323"/>
      <c r="D96" s="323"/>
      <c r="E96" s="323"/>
      <c r="F96" s="323"/>
      <c r="G96" s="323"/>
      <c r="H96" s="323"/>
    </row>
    <row r="97" spans="1:8">
      <c r="A97" s="323"/>
      <c r="B97" s="323"/>
      <c r="C97" s="323"/>
      <c r="D97" s="323"/>
      <c r="E97" s="323"/>
      <c r="F97" s="323"/>
      <c r="G97" s="323"/>
      <c r="H97" s="323"/>
    </row>
    <row r="98" spans="1:8">
      <c r="A98" s="323"/>
      <c r="B98" s="323"/>
      <c r="C98" s="323"/>
      <c r="D98" s="323"/>
      <c r="E98" s="323"/>
      <c r="F98" s="323"/>
      <c r="G98" s="323"/>
      <c r="H98" s="323"/>
    </row>
    <row r="99" spans="1:8">
      <c r="A99" s="323"/>
      <c r="B99" s="323"/>
      <c r="C99" s="323"/>
      <c r="D99" s="323"/>
      <c r="E99" s="323"/>
      <c r="F99" s="323"/>
      <c r="G99" s="323"/>
      <c r="H99" s="323"/>
    </row>
    <row r="100" spans="1:8">
      <c r="A100" s="323"/>
      <c r="B100" s="323"/>
      <c r="C100" s="323"/>
      <c r="D100" s="323"/>
      <c r="E100" s="323"/>
      <c r="F100" s="323"/>
      <c r="G100" s="323"/>
      <c r="H100" s="323"/>
    </row>
    <row r="101" spans="1:8">
      <c r="A101" s="323"/>
      <c r="B101" s="323"/>
      <c r="C101" s="323"/>
      <c r="D101" s="323"/>
      <c r="E101" s="323"/>
      <c r="F101" s="323"/>
      <c r="G101" s="323"/>
      <c r="H101" s="323"/>
    </row>
    <row r="102" spans="1:8">
      <c r="A102" s="323"/>
      <c r="B102" s="323"/>
      <c r="C102" s="323"/>
      <c r="D102" s="323"/>
      <c r="E102" s="323"/>
      <c r="F102" s="323"/>
      <c r="G102" s="323"/>
      <c r="H102" s="323"/>
    </row>
    <row r="103" spans="1:8">
      <c r="A103" s="323"/>
      <c r="B103" s="323"/>
      <c r="C103" s="323"/>
      <c r="D103" s="323"/>
      <c r="E103" s="323"/>
      <c r="F103" s="323"/>
      <c r="G103" s="323"/>
      <c r="H103" s="323"/>
    </row>
    <row r="104" spans="1:8">
      <c r="A104" s="323"/>
      <c r="B104" s="323"/>
      <c r="C104" s="323"/>
      <c r="D104" s="323"/>
      <c r="E104" s="323"/>
      <c r="F104" s="323"/>
      <c r="G104" s="323"/>
      <c r="H104" s="323"/>
    </row>
    <row r="105" spans="1:8">
      <c r="A105" s="323"/>
      <c r="B105" s="323"/>
      <c r="C105" s="323"/>
      <c r="D105" s="323"/>
      <c r="E105" s="323"/>
      <c r="F105" s="323"/>
      <c r="G105" s="323"/>
      <c r="H105" s="323"/>
    </row>
    <row r="106" spans="1:8">
      <c r="A106" s="323"/>
      <c r="B106" s="323"/>
      <c r="C106" s="323"/>
      <c r="D106" s="323"/>
      <c r="E106" s="323"/>
      <c r="F106" s="323"/>
      <c r="G106" s="323"/>
      <c r="H106" s="323"/>
    </row>
    <row r="107" spans="1:8">
      <c r="A107" s="323"/>
      <c r="B107" s="323"/>
      <c r="C107" s="323"/>
      <c r="D107" s="323"/>
      <c r="E107" s="323"/>
      <c r="F107" s="323"/>
      <c r="G107" s="323"/>
      <c r="H107" s="323"/>
    </row>
    <row r="108" spans="1:8">
      <c r="A108" s="323"/>
      <c r="B108" s="323"/>
      <c r="C108" s="323"/>
      <c r="D108" s="323"/>
      <c r="E108" s="323"/>
      <c r="F108" s="323"/>
      <c r="G108" s="323"/>
      <c r="H108" s="323"/>
    </row>
    <row r="109" spans="1:8">
      <c r="A109" s="323"/>
      <c r="B109" s="323"/>
      <c r="C109" s="323"/>
      <c r="D109" s="323"/>
      <c r="E109" s="323"/>
      <c r="F109" s="323"/>
      <c r="G109" s="323"/>
      <c r="H109" s="323"/>
    </row>
    <row r="110" spans="1:8">
      <c r="A110" s="323"/>
      <c r="B110" s="323"/>
      <c r="C110" s="323"/>
      <c r="D110" s="323"/>
      <c r="E110" s="323"/>
      <c r="F110" s="323"/>
      <c r="G110" s="323"/>
      <c r="H110" s="323"/>
    </row>
    <row r="111" spans="1:8">
      <c r="A111" s="323"/>
      <c r="B111" s="323"/>
      <c r="C111" s="323"/>
      <c r="D111" s="323"/>
      <c r="E111" s="323"/>
      <c r="F111" s="323"/>
      <c r="G111" s="323"/>
      <c r="H111" s="323"/>
    </row>
    <row r="112" spans="1:8">
      <c r="A112" s="323"/>
      <c r="B112" s="323"/>
      <c r="C112" s="323"/>
      <c r="D112" s="323"/>
      <c r="E112" s="323"/>
      <c r="F112" s="323"/>
      <c r="G112" s="323"/>
      <c r="H112" s="323"/>
    </row>
    <row r="113" spans="1:8">
      <c r="A113" s="323"/>
      <c r="B113" s="323"/>
      <c r="C113" s="323"/>
      <c r="D113" s="323"/>
      <c r="E113" s="323"/>
      <c r="F113" s="323"/>
      <c r="G113" s="323"/>
      <c r="H113" s="323"/>
    </row>
    <row r="114" spans="1:8">
      <c r="A114" s="323"/>
      <c r="B114" s="323"/>
      <c r="C114" s="323"/>
      <c r="D114" s="323"/>
      <c r="E114" s="323"/>
      <c r="F114" s="323"/>
      <c r="G114" s="323"/>
      <c r="H114" s="323"/>
    </row>
    <row r="115" spans="1:8">
      <c r="A115" s="323"/>
      <c r="B115" s="323"/>
      <c r="C115" s="323"/>
      <c r="D115" s="323"/>
      <c r="E115" s="323"/>
      <c r="F115" s="323"/>
      <c r="G115" s="323"/>
      <c r="H115" s="323"/>
    </row>
    <row r="116" spans="1:8">
      <c r="A116" s="323"/>
      <c r="B116" s="323"/>
      <c r="C116" s="323"/>
      <c r="D116" s="323"/>
      <c r="E116" s="323"/>
      <c r="F116" s="323"/>
      <c r="G116" s="323"/>
      <c r="H116" s="323"/>
    </row>
    <row r="117" spans="1:8">
      <c r="A117" s="323"/>
      <c r="B117" s="323"/>
      <c r="C117" s="323"/>
      <c r="D117" s="323"/>
      <c r="E117" s="323"/>
      <c r="F117" s="323"/>
      <c r="G117" s="323"/>
      <c r="H117" s="323"/>
    </row>
    <row r="118" spans="1:8">
      <c r="A118" s="323"/>
      <c r="B118" s="323"/>
      <c r="C118" s="323"/>
      <c r="D118" s="323"/>
      <c r="E118" s="323"/>
      <c r="F118" s="323"/>
      <c r="G118" s="323"/>
      <c r="H118" s="323"/>
    </row>
    <row r="119" spans="1:8">
      <c r="A119" s="323"/>
      <c r="B119" s="323"/>
      <c r="C119" s="323"/>
      <c r="D119" s="323"/>
      <c r="E119" s="323"/>
      <c r="F119" s="323"/>
      <c r="G119" s="323"/>
      <c r="H119" s="323"/>
    </row>
    <row r="120" spans="1:8">
      <c r="A120" s="323"/>
      <c r="B120" s="323"/>
      <c r="C120" s="323"/>
      <c r="D120" s="323"/>
      <c r="E120" s="323"/>
      <c r="F120" s="323"/>
      <c r="G120" s="323"/>
      <c r="H120" s="323"/>
    </row>
    <row r="121" spans="1:8">
      <c r="A121" s="323"/>
      <c r="B121" s="323"/>
      <c r="C121" s="323"/>
      <c r="D121" s="323"/>
      <c r="E121" s="323"/>
      <c r="F121" s="323"/>
      <c r="G121" s="323"/>
      <c r="H121" s="323"/>
    </row>
    <row r="122" spans="1:8">
      <c r="A122" s="323"/>
      <c r="B122" s="323"/>
      <c r="C122" s="323"/>
      <c r="D122" s="323"/>
      <c r="E122" s="323"/>
      <c r="F122" s="323"/>
      <c r="G122" s="323"/>
      <c r="H122" s="323"/>
    </row>
    <row r="123" spans="1:8">
      <c r="A123" s="323"/>
      <c r="B123" s="323"/>
      <c r="C123" s="323"/>
      <c r="D123" s="323"/>
      <c r="E123" s="323"/>
      <c r="F123" s="323"/>
      <c r="G123" s="323"/>
      <c r="H123" s="323"/>
    </row>
    <row r="124" spans="1:8">
      <c r="A124" s="323"/>
      <c r="B124" s="323"/>
      <c r="C124" s="323"/>
      <c r="D124" s="323"/>
      <c r="E124" s="323"/>
      <c r="F124" s="323"/>
      <c r="G124" s="323"/>
      <c r="H124" s="323"/>
    </row>
    <row r="125" spans="1:8">
      <c r="A125" s="323"/>
      <c r="B125" s="323"/>
      <c r="C125" s="323"/>
      <c r="D125" s="323"/>
      <c r="E125" s="323"/>
      <c r="F125" s="323"/>
      <c r="G125" s="323"/>
      <c r="H125" s="323"/>
    </row>
    <row r="126" spans="1:8">
      <c r="A126" s="323"/>
      <c r="B126" s="323"/>
      <c r="C126" s="323"/>
      <c r="D126" s="323"/>
      <c r="E126" s="323"/>
      <c r="F126" s="323"/>
      <c r="G126" s="323"/>
      <c r="H126" s="323"/>
    </row>
    <row r="127" spans="1:8">
      <c r="A127" s="323"/>
      <c r="B127" s="323"/>
      <c r="C127" s="323"/>
      <c r="D127" s="323"/>
      <c r="E127" s="323"/>
      <c r="F127" s="323"/>
      <c r="G127" s="323"/>
      <c r="H127" s="323"/>
    </row>
    <row r="128" spans="1:8">
      <c r="A128" s="323"/>
      <c r="B128" s="323"/>
      <c r="C128" s="323"/>
      <c r="D128" s="323"/>
      <c r="E128" s="323"/>
      <c r="F128" s="323"/>
      <c r="G128" s="323"/>
      <c r="H128" s="323"/>
    </row>
    <row r="129" spans="1:8">
      <c r="A129" s="323"/>
      <c r="B129" s="323"/>
      <c r="C129" s="323"/>
      <c r="D129" s="323"/>
      <c r="E129" s="323"/>
      <c r="F129" s="323"/>
      <c r="G129" s="323"/>
      <c r="H129" s="323"/>
    </row>
    <row r="130" spans="1:8">
      <c r="A130" s="323"/>
      <c r="B130" s="323"/>
      <c r="C130" s="323"/>
      <c r="D130" s="323"/>
      <c r="E130" s="323"/>
      <c r="F130" s="323"/>
      <c r="G130" s="323"/>
      <c r="H130" s="323"/>
    </row>
    <row r="131" spans="1:8">
      <c r="A131" s="323"/>
      <c r="B131" s="323"/>
      <c r="C131" s="323"/>
      <c r="D131" s="323"/>
      <c r="E131" s="323"/>
      <c r="F131" s="323"/>
      <c r="G131" s="323"/>
      <c r="H131" s="323"/>
    </row>
    <row r="132" spans="1:8">
      <c r="A132" s="323"/>
      <c r="B132" s="323"/>
      <c r="C132" s="323"/>
      <c r="D132" s="323"/>
      <c r="E132" s="323"/>
      <c r="F132" s="323"/>
      <c r="G132" s="323"/>
      <c r="H132" s="323"/>
    </row>
    <row r="133" spans="1:8">
      <c r="A133" s="323"/>
      <c r="B133" s="323"/>
      <c r="C133" s="323"/>
      <c r="D133" s="323"/>
      <c r="E133" s="323"/>
      <c r="F133" s="323"/>
      <c r="G133" s="323"/>
      <c r="H133" s="323"/>
    </row>
    <row r="134" spans="1:8">
      <c r="A134" s="323"/>
      <c r="B134" s="323"/>
      <c r="C134" s="323"/>
      <c r="D134" s="323"/>
      <c r="E134" s="323"/>
      <c r="F134" s="323"/>
      <c r="G134" s="323"/>
      <c r="H134" s="323"/>
    </row>
    <row r="135" spans="1:8">
      <c r="A135" s="323"/>
      <c r="B135" s="323"/>
      <c r="C135" s="323"/>
      <c r="D135" s="323"/>
      <c r="E135" s="323"/>
      <c r="F135" s="323"/>
      <c r="G135" s="323"/>
      <c r="H135" s="323"/>
    </row>
    <row r="136" spans="1:8">
      <c r="A136" s="323"/>
      <c r="B136" s="323"/>
      <c r="C136" s="323"/>
      <c r="D136" s="323"/>
      <c r="E136" s="323"/>
      <c r="F136" s="323"/>
      <c r="G136" s="323"/>
      <c r="H136" s="323"/>
    </row>
    <row r="137" spans="1:8">
      <c r="A137" s="323"/>
      <c r="B137" s="323"/>
      <c r="C137" s="323"/>
      <c r="D137" s="323"/>
      <c r="E137" s="323"/>
      <c r="F137" s="323"/>
      <c r="G137" s="323"/>
      <c r="H137" s="323"/>
    </row>
    <row r="138" spans="1:8">
      <c r="A138" s="323"/>
      <c r="B138" s="323"/>
      <c r="C138" s="323"/>
      <c r="D138" s="323"/>
      <c r="E138" s="323"/>
      <c r="F138" s="323"/>
      <c r="G138" s="323"/>
      <c r="H138" s="323"/>
    </row>
    <row r="139" spans="1:8">
      <c r="A139" s="323"/>
      <c r="B139" s="323"/>
      <c r="C139" s="323"/>
      <c r="D139" s="323"/>
      <c r="E139" s="323"/>
      <c r="F139" s="323"/>
      <c r="G139" s="323"/>
      <c r="H139" s="323"/>
    </row>
    <row r="140" spans="1:8">
      <c r="A140" s="323"/>
      <c r="B140" s="323"/>
      <c r="C140" s="323"/>
      <c r="D140" s="323"/>
      <c r="E140" s="323"/>
      <c r="F140" s="323"/>
      <c r="G140" s="323"/>
      <c r="H140" s="323"/>
    </row>
    <row r="141" spans="1:8">
      <c r="A141" s="323"/>
      <c r="B141" s="323"/>
      <c r="C141" s="323"/>
      <c r="D141" s="323"/>
      <c r="E141" s="323"/>
      <c r="F141" s="323"/>
      <c r="G141" s="323"/>
      <c r="H141" s="323"/>
    </row>
    <row r="142" spans="1:8">
      <c r="A142" s="323"/>
      <c r="B142" s="323"/>
      <c r="C142" s="323"/>
      <c r="D142" s="323"/>
      <c r="E142" s="323"/>
      <c r="F142" s="323"/>
      <c r="G142" s="323"/>
      <c r="H142" s="323"/>
    </row>
    <row r="143" spans="1:8">
      <c r="A143" s="323"/>
      <c r="B143" s="323"/>
      <c r="C143" s="323"/>
      <c r="D143" s="323"/>
      <c r="E143" s="323"/>
      <c r="F143" s="323"/>
      <c r="G143" s="323"/>
      <c r="H143" s="323"/>
    </row>
    <row r="144" spans="1:8">
      <c r="A144" s="323"/>
      <c r="B144" s="323"/>
      <c r="C144" s="323"/>
      <c r="D144" s="323"/>
      <c r="E144" s="323"/>
      <c r="F144" s="323"/>
      <c r="G144" s="323"/>
      <c r="H144" s="323"/>
    </row>
    <row r="145" spans="1:8">
      <c r="A145" s="323"/>
      <c r="B145" s="323"/>
      <c r="C145" s="323"/>
      <c r="D145" s="323"/>
      <c r="E145" s="323"/>
      <c r="F145" s="323"/>
      <c r="G145" s="323"/>
      <c r="H145" s="323"/>
    </row>
    <row r="146" spans="1:8">
      <c r="A146" s="323"/>
      <c r="B146" s="323"/>
      <c r="C146" s="323"/>
      <c r="D146" s="323"/>
      <c r="E146" s="323"/>
      <c r="F146" s="323"/>
      <c r="G146" s="323"/>
      <c r="H146" s="323"/>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topLeftCell="A16" workbookViewId="0">
      <selection activeCell="M31" sqref="M31"/>
    </sheetView>
  </sheetViews>
  <sheetFormatPr defaultColWidth="9.125" defaultRowHeight="13.2"/>
  <cols>
    <col min="1" max="16384" width="9.125" style="335"/>
  </cols>
  <sheetData>
    <row r="1" spans="1:11" ht="28.5" customHeight="1">
      <c r="B1" s="337" t="s">
        <v>135</v>
      </c>
      <c r="C1" s="337"/>
      <c r="D1" s="337"/>
      <c r="E1" s="337"/>
      <c r="F1" s="337"/>
      <c r="G1" s="337"/>
      <c r="H1" s="337"/>
      <c r="I1" s="337"/>
      <c r="J1" s="337"/>
      <c r="K1" s="337"/>
    </row>
    <row r="4" spans="1:11" ht="16.2">
      <c r="A4" s="336"/>
      <c r="B4" s="338" t="s">
        <v>106</v>
      </c>
    </row>
    <row r="45" spans="10:10">
      <c r="J45" s="339" t="s">
        <v>86</v>
      </c>
    </row>
    <row r="51" spans="1:2" ht="16.2">
      <c r="A51" s="336"/>
      <c r="B51" s="338" t="s">
        <v>148</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入札金額見積内訳書（工事）</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板橋 乃理</cp:lastModifiedBy>
  <cp:lastPrinted>2023-09-25T06:14:08Z</cp:lastPrinted>
  <dcterms:created xsi:type="dcterms:W3CDTF">2024-04-04T06:20:11Z</dcterms:created>
  <dcterms:modified xsi:type="dcterms:W3CDTF">2025-07-17T07:16:53Z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5.0.4.0</vt:lpwstr>
  </property>
  <property fmtid="{DCFEDD21-7773-49B2-8022-6FC58DB5260B}" pid="4" name="LastSavedDate">
    <vt:filetime>2025-07-17T07:16:53Z</vt:filetime>
  </property>
</Properties>
</file>