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6_【草加】公共下水道管路施設地震対策（R8）工事\02_HP用資料\"/>
    </mc:Choice>
  </mc:AlternateContent>
  <xr:revisionPtr revIDLastSave="0" documentId="13_ncr:1_{98991EE8-45D1-44A3-A26C-E64B18A9261A}" xr6:coauthVersionLast="36" xr6:coauthVersionMax="36" xr10:uidLastSave="{00000000-0000-0000-0000-000000000000}"/>
  <bookViews>
    <workbookView xWindow="1872" yWindow="-12" windowWidth="12000" windowHeight="10668" tabRatio="730" firstSheet="1" activeTab="1" xr2:uid="{00000000-000D-0000-FFFF-FFFF00000000}"/>
  </bookViews>
  <sheets>
    <sheet name="発注者入力" sheetId="13" state="hidden" r:id="rId1"/>
    <sheet name="入札金額見積内訳書（工事）" sheetId="18"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'入札金額見積内訳書（工事）'!$A$1:$G$44</definedName>
    <definedName name="_xlnm.Print_Area" localSheetId="0">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6" l="1"/>
  <c r="B6" i="16"/>
  <c r="W60" i="10"/>
  <c r="R60" i="10"/>
  <c r="P59" i="10"/>
  <c r="U59" i="10" s="1"/>
  <c r="P58" i="10"/>
  <c r="U58" i="10" s="1"/>
  <c r="U57" i="10"/>
  <c r="S57" i="10"/>
  <c r="Q57" i="10"/>
  <c r="P57" i="10"/>
  <c r="U56" i="10"/>
  <c r="S56" i="10"/>
  <c r="Q56" i="10"/>
  <c r="P56" i="10"/>
  <c r="U55" i="10"/>
  <c r="S55" i="10"/>
  <c r="Q55" i="10"/>
  <c r="P55" i="10"/>
  <c r="U54" i="10"/>
  <c r="S54" i="10"/>
  <c r="Q54" i="10"/>
  <c r="P54" i="10"/>
  <c r="U53" i="10"/>
  <c r="S53" i="10"/>
  <c r="Q53" i="10"/>
  <c r="P53" i="10"/>
  <c r="U52" i="10"/>
  <c r="S52" i="10"/>
  <c r="Q52" i="10"/>
  <c r="P52" i="10"/>
  <c r="U51" i="10"/>
  <c r="S51" i="10"/>
  <c r="Q51" i="10"/>
  <c r="P51" i="10"/>
  <c r="U50" i="10"/>
  <c r="S50" i="10"/>
  <c r="Q50" i="10"/>
  <c r="P50" i="10"/>
  <c r="U49" i="10"/>
  <c r="S49" i="10"/>
  <c r="Q49" i="10"/>
  <c r="P49" i="10"/>
  <c r="U48" i="10"/>
  <c r="S48" i="10"/>
  <c r="Q48" i="10"/>
  <c r="P48" i="10"/>
  <c r="U47" i="10"/>
  <c r="S47" i="10"/>
  <c r="Q47" i="10"/>
  <c r="P47" i="10"/>
  <c r="U46" i="10"/>
  <c r="S46" i="10"/>
  <c r="Q46" i="10"/>
  <c r="P46" i="10"/>
  <c r="U45" i="10"/>
  <c r="S45" i="10"/>
  <c r="Q45" i="10"/>
  <c r="P45" i="10"/>
  <c r="U44" i="10"/>
  <c r="S44" i="10"/>
  <c r="Q44" i="10"/>
  <c r="P44" i="10"/>
  <c r="U43" i="10"/>
  <c r="S43" i="10"/>
  <c r="Q43" i="10"/>
  <c r="P43" i="10"/>
  <c r="J43" i="10"/>
  <c r="S42" i="10"/>
  <c r="Q42" i="10"/>
  <c r="P42" i="10"/>
  <c r="S41" i="10"/>
  <c r="Q41" i="10"/>
  <c r="P41" i="10"/>
  <c r="S40" i="10"/>
  <c r="Q40" i="10"/>
  <c r="P40" i="10"/>
  <c r="U39" i="10"/>
  <c r="S39" i="10"/>
  <c r="Q39" i="10"/>
  <c r="P39" i="10"/>
  <c r="U38" i="10"/>
  <c r="S38" i="10"/>
  <c r="Q38" i="10"/>
  <c r="P38" i="10"/>
  <c r="U37" i="10"/>
  <c r="S37" i="10"/>
  <c r="Q37" i="10"/>
  <c r="P37" i="10"/>
  <c r="U36" i="10"/>
  <c r="S36" i="10"/>
  <c r="Q36" i="10"/>
  <c r="P36" i="10"/>
  <c r="U35" i="10"/>
  <c r="S35" i="10"/>
  <c r="Q35" i="10"/>
  <c r="P35" i="10"/>
  <c r="U34" i="10"/>
  <c r="S34" i="10"/>
  <c r="Q34" i="10"/>
  <c r="P34" i="10"/>
  <c r="U33" i="10"/>
  <c r="S33" i="10"/>
  <c r="Q33" i="10"/>
  <c r="P33" i="10"/>
  <c r="U32" i="10"/>
  <c r="S32" i="10"/>
  <c r="Q32" i="10"/>
  <c r="P32" i="10"/>
  <c r="U31" i="10"/>
  <c r="S31" i="10"/>
  <c r="Q31" i="10"/>
  <c r="P31" i="10"/>
  <c r="J31" i="10"/>
  <c r="U30" i="10"/>
  <c r="S30" i="10"/>
  <c r="Q30" i="10"/>
  <c r="P30" i="10"/>
  <c r="U29" i="10"/>
  <c r="S29" i="10"/>
  <c r="Q29" i="10"/>
  <c r="P29" i="10"/>
  <c r="U28" i="10"/>
  <c r="S28" i="10"/>
  <c r="Q28" i="10"/>
  <c r="P28" i="10"/>
  <c r="U27" i="10"/>
  <c r="S27" i="10"/>
  <c r="Q27" i="10"/>
  <c r="P27" i="10"/>
  <c r="J27" i="10"/>
  <c r="U26" i="10"/>
  <c r="S26" i="10"/>
  <c r="Q26" i="10"/>
  <c r="P26" i="10"/>
  <c r="E22" i="10"/>
  <c r="E20" i="10"/>
  <c r="B9" i="10"/>
  <c r="B4" i="10"/>
  <c r="R60" i="13"/>
  <c r="Q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D33" i="13"/>
  <c r="AC33"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59" i="10" l="1"/>
  <c r="S59" i="10"/>
  <c r="Q58" i="10"/>
  <c r="Q60" i="10" s="1"/>
  <c r="S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<sst xmlns="http://schemas.openxmlformats.org/spreadsheetml/2006/main" count="389" uniqueCount="183">
  <si>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</si>
  <si>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</si>
  <si>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</si>
  <si>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</si>
  <si>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</si>
  <si>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</si>
  <si>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</si>
  <si>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</si>
  <si>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</si>
  <si>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</si>
  <si>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</si>
  <si>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</si>
  <si>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</si>
  <si>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</si>
  <si>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</si>
  <si>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</si>
  <si>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</si>
  <si>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</si>
  <si>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</si>
  <si>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</si>
  <si>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</si>
  <si>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</si>
  <si>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</si>
  <si>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</si>
  <si>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</si>
  <si>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</si>
  <si>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</si>
  <si>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</si>
  <si>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</si>
  <si>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</si>
  <si>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</si>
  <si>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</si>
  <si>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</si>
  <si>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</si>
  <si>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</si>
  <si>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</si>
  <si>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</si>
  <si>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</si>
  <si>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</si>
  <si>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</si>
  <si>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</si>
  <si>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</si>
  <si>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</si>
  <si>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</si>
  <si>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</si>
  <si>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</si>
  <si>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</si>
  <si>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</si>
  <si>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</si>
  <si>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</si>
  <si>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</si>
  <si>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</si>
  <si>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</si>
  <si>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</si>
  <si>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</si>
  <si>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</si>
  <si>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</si>
  <si>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</si>
  <si>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</si>
  <si>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</si>
  <si>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</si>
  <si>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</si>
  <si>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</si>
  <si>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</si>
  <si>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</si>
  <si>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</si>
  <si>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</si>
  <si>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</si>
  <si>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</si>
  <si>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</si>
  <si>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</si>
  <si>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</si>
  <si>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</si>
  <si>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</si>
  <si>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</si>
  <si>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</si>
  <si>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</si>
  <si>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</si>
  <si>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</si>
  <si>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</si>
  <si>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</si>
  <si>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</si>
  <si>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</si>
  <si>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</si>
  <si>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</si>
  <si>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</si>
  <si>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</si>
  <si>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</si>
  <si>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</si>
  <si>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</si>
  <si>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</si>
  <si>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</si>
  <si>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</si>
  <si>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</si>
  <si>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</si>
  <si>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</si>
  <si>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</si>
  <si>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</si>
  <si>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</si>
  <si>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</si>
  <si>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</si>
  <si>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</si>
  <si>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</si>
  <si>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</si>
  <si>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</si>
  <si>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</si>
  <si>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</si>
  <si>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</si>
  <si>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</si>
  <si>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</si>
  <si>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</si>
  <si>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</si>
  <si>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</si>
  <si>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</si>
  <si>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</si>
  <si>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</si>
  <si>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</si>
  <si>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</si>
  <si>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</si>
  <si>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</si>
  <si>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</si>
  <si>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</si>
  <si>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</si>
  <si>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</si>
  <si>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カーボンニュートラルの取組</t>
  </si>
  <si>
    <t>工　　　　種</t>
    <rPh sb="0" eb="1">
      <t>コウ</t>
    </rPh>
    <rPh sb="5" eb="6">
      <t>タネ</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</si>
  <si>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</si>
  <si>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</si>
  <si>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</si>
  <si>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</si>
  <si>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</si>
  <si>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</si>
  <si>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</si>
  <si>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</si>
  <si>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</si>
  <si>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</si>
  <si>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</si>
  <si>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</si>
  <si>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</si>
  <si>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</si>
  <si>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</si>
  <si>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</si>
  <si>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公共下水道管路施設地震対策（R8）工事</t>
    <phoneticPr fontId="4"/>
  </si>
  <si>
    <t>春日部市中央一丁目外地内</t>
    <rPh sb="0" eb="3">
      <t>カスカベ</t>
    </rPh>
    <rPh sb="3" eb="4">
      <t>シ</t>
    </rPh>
    <rPh sb="4" eb="6">
      <t>チュウオウ</t>
    </rPh>
    <rPh sb="6" eb="7">
      <t>イチ</t>
    </rPh>
    <rPh sb="7" eb="9">
      <t>チョウメ</t>
    </rPh>
    <rPh sb="9" eb="11">
      <t>ガイチ</t>
    </rPh>
    <rPh sb="11" eb="12">
      <t>ナイ</t>
    </rPh>
    <phoneticPr fontId="4"/>
  </si>
  <si>
    <t>施工実績【マンホール耐震化工事】</t>
    <rPh sb="0" eb="2">
      <t>セコウ</t>
    </rPh>
    <rPh sb="2" eb="4">
      <t>ジッセキ</t>
    </rPh>
    <rPh sb="10" eb="12">
      <t>タイシン</t>
    </rPh>
    <rPh sb="12" eb="13">
      <t>カ</t>
    </rPh>
    <rPh sb="13" eb="15">
      <t>コウジ</t>
    </rPh>
    <phoneticPr fontId="4"/>
  </si>
  <si>
    <t>工事価格</t>
  </si>
  <si>
    <t>一般管理費等</t>
  </si>
  <si>
    <t>　　　うち安全衛生経費</t>
    <rPh sb="5" eb="7">
      <t>アンゼン</t>
    </rPh>
    <rPh sb="7" eb="9">
      <t>エイセイ</t>
    </rPh>
    <rPh sb="9" eb="11">
      <t>ケイヒ</t>
    </rPh>
    <phoneticPr fontId="4"/>
  </si>
  <si>
    <t>工事原価</t>
  </si>
  <si>
    <t>　　　　うち建退共制度の掛金</t>
    <rPh sb="6" eb="7">
      <t>タテ</t>
    </rPh>
    <rPh sb="7" eb="8">
      <t>タイ</t>
    </rPh>
    <rPh sb="8" eb="9">
      <t>トモ</t>
    </rPh>
    <rPh sb="9" eb="11">
      <t>セイド</t>
    </rPh>
    <rPh sb="12" eb="14">
      <t>カケキン</t>
    </rPh>
    <phoneticPr fontId="4"/>
  </si>
  <si>
    <t>　　　　うち法定福利費の事業主負担額</t>
    <rPh sb="6" eb="8">
      <t>ホウテイ</t>
    </rPh>
    <rPh sb="8" eb="11">
      <t>フクリヒ</t>
    </rPh>
    <rPh sb="12" eb="14">
      <t>ジギョウ</t>
    </rPh>
    <rPh sb="14" eb="15">
      <t>ヌシ</t>
    </rPh>
    <rPh sb="15" eb="18">
      <t>フタンガク</t>
    </rPh>
    <phoneticPr fontId="4"/>
  </si>
  <si>
    <t>現場管理費</t>
  </si>
  <si>
    <t>純工事費</t>
  </si>
  <si>
    <t>共通仮設費（率分）</t>
  </si>
  <si>
    <t>共通仮設費計</t>
  </si>
  <si>
    <t>　　　うち労務費</t>
    <rPh sb="5" eb="8">
      <t>ロウムヒ</t>
    </rPh>
    <phoneticPr fontId="4"/>
  </si>
  <si>
    <t>　　　うち材料費</t>
    <rPh sb="5" eb="8">
      <t>ザイリョウヒ</t>
    </rPh>
    <phoneticPr fontId="4"/>
  </si>
  <si>
    <t xml:space="preserve"> 直接工事費</t>
  </si>
  <si>
    <t>【交通誘導警備員】</t>
  </si>
  <si>
    <t xml:space="preserve"> 【交通誘導警備員】</t>
  </si>
  <si>
    <t>舗装本復旧工</t>
    <rPh sb="0" eb="6">
      <t>ホソウホンフ</t>
    </rPh>
    <phoneticPr fontId="4"/>
  </si>
  <si>
    <t>付帯工</t>
    <rPh sb="0" eb="3">
      <t>フタイコウ</t>
    </rPh>
    <phoneticPr fontId="4"/>
  </si>
  <si>
    <t>舗装工</t>
    <rPh sb="0" eb="3">
      <t>ホソウ</t>
    </rPh>
    <phoneticPr fontId="4"/>
  </si>
  <si>
    <t>路盤工</t>
    <rPh sb="0" eb="3">
      <t>ロバンコウ</t>
    </rPh>
    <phoneticPr fontId="4"/>
  </si>
  <si>
    <t>舗装版撤去工</t>
    <rPh sb="0" eb="2">
      <t>ホソウ</t>
    </rPh>
    <rPh sb="2" eb="3">
      <t>バン</t>
    </rPh>
    <rPh sb="3" eb="5">
      <t>テッキョ</t>
    </rPh>
    <rPh sb="5" eb="6">
      <t>コウ</t>
    </rPh>
    <phoneticPr fontId="4"/>
  </si>
  <si>
    <t>インバート復旧工</t>
    <rPh sb="5" eb="8">
      <t>フッキュウコウ</t>
    </rPh>
    <phoneticPr fontId="4"/>
  </si>
  <si>
    <t>構造物取壊し工</t>
    <rPh sb="0" eb="5">
      <t>コウゾウブツトリコワ</t>
    </rPh>
    <rPh sb="6" eb="7">
      <t>コウ</t>
    </rPh>
    <phoneticPr fontId="4"/>
  </si>
  <si>
    <t>構造物取壊し・復旧工</t>
  </si>
  <si>
    <t>c工法</t>
    <rPh sb="1" eb="3">
      <t>コウホウ</t>
    </rPh>
    <phoneticPr fontId="4"/>
  </si>
  <si>
    <t>b工法</t>
    <rPh sb="1" eb="3">
      <t>コウホウ</t>
    </rPh>
    <phoneticPr fontId="4"/>
  </si>
  <si>
    <t>a工法</t>
    <rPh sb="1" eb="3">
      <t>コウホウ</t>
    </rPh>
    <phoneticPr fontId="4"/>
  </si>
  <si>
    <t>人孔浮上防止対策工</t>
    <rPh sb="0" eb="4">
      <t>ジンコウフジョウ</t>
    </rPh>
    <rPh sb="4" eb="9">
      <t>ボウシタイサクコウ</t>
    </rPh>
    <phoneticPr fontId="4"/>
  </si>
  <si>
    <t>D工法</t>
    <rPh sb="1" eb="3">
      <t>コウホウ</t>
    </rPh>
    <phoneticPr fontId="4"/>
  </si>
  <si>
    <t>C工法</t>
    <rPh sb="1" eb="3">
      <t>コウホウ</t>
    </rPh>
    <phoneticPr fontId="4"/>
  </si>
  <si>
    <t>B工法</t>
    <rPh sb="1" eb="3">
      <t>コウホウ</t>
    </rPh>
    <phoneticPr fontId="4"/>
  </si>
  <si>
    <t>A工法</t>
    <rPh sb="1" eb="3">
      <t>コウホウ</t>
    </rPh>
    <phoneticPr fontId="4"/>
  </si>
  <si>
    <t>耐震継手設置工</t>
    <rPh sb="0" eb="7">
      <t>タイシンツギテセッチコウ</t>
    </rPh>
    <phoneticPr fontId="4"/>
  </si>
  <si>
    <t>地震対策工</t>
    <rPh sb="0" eb="4">
      <t>ジシンタイサク</t>
    </rPh>
    <rPh sb="4" eb="5">
      <t>コウ</t>
    </rPh>
    <phoneticPr fontId="4"/>
  </si>
  <si>
    <t>下水道施設整備</t>
    <rPh sb="0" eb="3">
      <t>ゲスイドウ</t>
    </rPh>
    <rPh sb="3" eb="5">
      <t>シセツ</t>
    </rPh>
    <rPh sb="5" eb="7">
      <t>セイビ</t>
    </rPh>
    <phoneticPr fontId="4"/>
  </si>
  <si>
    <t>春日部市中央一丁目外地内</t>
    <rPh sb="0" eb="4">
      <t>カスカベシ</t>
    </rPh>
    <rPh sb="4" eb="6">
      <t>チュウオウ</t>
    </rPh>
    <rPh sb="6" eb="7">
      <t>イチ</t>
    </rPh>
    <rPh sb="7" eb="9">
      <t>チョウメ</t>
    </rPh>
    <rPh sb="10" eb="11">
      <t>チ</t>
    </rPh>
    <rPh sb="11" eb="12">
      <t>ナイ</t>
    </rPh>
    <phoneticPr fontId="4"/>
  </si>
  <si>
    <t>工事場所：</t>
    <rPh sb="0" eb="2">
      <t>コウジ</t>
    </rPh>
    <rPh sb="2" eb="3">
      <t>バ</t>
    </rPh>
    <rPh sb="3" eb="4">
      <t>ショ</t>
    </rPh>
    <phoneticPr fontId="4"/>
  </si>
  <si>
    <t>公共下水道管路施設地震対策(R8)工事</t>
  </si>
  <si>
    <t>工事名：</t>
    <rPh sb="0" eb="2">
      <t>コウジ</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</si>
</sst>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8" formatCode="#,##0_ ;[Red]\-#,##0\ "/>
    <numFmt numFmtId="179" formatCode="[$-411]ggge&quot;年&quot;m&quot;月&quot;d&quot;日&quot;;@"/>
    <numFmt numFmtId="180"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3">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8" fontId="11" fillId="2" borderId="0" xfId="8" applyNumberFormat="1" applyFont="1" applyFill="1" applyAlignment="1">
      <alignment horizontal="center" vertical="center"/>
    </xf>
    <xf numFmtId="178"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8" fontId="11" fillId="2" borderId="0" xfId="8" applyNumberFormat="1" applyFont="1" applyFill="1" applyAlignment="1">
      <alignment horizontal="left" vertical="center"/>
    </xf>
    <xf numFmtId="178" fontId="17" fillId="0" borderId="2" xfId="8" applyNumberFormat="1" applyFont="1" applyFill="1" applyBorder="1" applyAlignment="1" applyProtection="1">
      <alignment horizontal="center" vertical="center"/>
    </xf>
    <xf numFmtId="178" fontId="17" fillId="0" borderId="43" xfId="8" applyNumberFormat="1" applyFont="1" applyFill="1" applyBorder="1" applyAlignment="1" applyProtection="1">
      <alignment horizontal="center" vertical="center"/>
    </xf>
    <xf numFmtId="178" fontId="17" fillId="0" borderId="47" xfId="8" applyNumberFormat="1" applyFont="1" applyFill="1" applyBorder="1" applyAlignment="1" applyProtection="1">
      <alignment horizontal="center" vertical="center"/>
    </xf>
    <xf numFmtId="178" fontId="17" fillId="0" borderId="44" xfId="8" applyNumberFormat="1" applyFont="1" applyFill="1" applyBorder="1" applyAlignment="1" applyProtection="1">
      <alignment horizontal="center" vertical="center"/>
    </xf>
    <xf numFmtId="178" fontId="17" fillId="0" borderId="45" xfId="8" applyNumberFormat="1" applyFont="1" applyFill="1" applyBorder="1" applyAlignment="1" applyProtection="1">
      <alignment horizontal="center" vertical="center"/>
    </xf>
    <xf numFmtId="178" fontId="17" fillId="0" borderId="46" xfId="8" applyNumberFormat="1" applyFont="1" applyFill="1" applyBorder="1" applyAlignment="1" applyProtection="1">
      <alignment horizontal="center" vertical="center"/>
    </xf>
    <xf numFmtId="178" fontId="17" fillId="8" borderId="45" xfId="8" applyNumberFormat="1" applyFont="1" applyFill="1" applyBorder="1" applyAlignment="1" applyProtection="1">
      <alignment horizontal="center" vertical="center"/>
    </xf>
    <xf numFmtId="178" fontId="17" fillId="8" borderId="46" xfId="8" applyNumberFormat="1" applyFont="1" applyFill="1" applyBorder="1" applyAlignment="1" applyProtection="1">
      <alignment horizontal="center" vertical="center"/>
    </xf>
    <xf numFmtId="178" fontId="17" fillId="0" borderId="1" xfId="8" applyNumberFormat="1" applyFont="1" applyFill="1" applyBorder="1" applyAlignment="1" applyProtection="1">
      <alignment horizontal="center" vertical="center"/>
    </xf>
    <xf numFmtId="178" fontId="11" fillId="2" borderId="0" xfId="8" applyNumberFormat="1" applyFont="1" applyFill="1" applyBorder="1" applyAlignment="1">
      <alignment horizontal="center" vertical="center"/>
    </xf>
    <xf numFmtId="180" fontId="17" fillId="0" borderId="47" xfId="8" applyNumberFormat="1" applyFont="1" applyFill="1" applyBorder="1" applyAlignment="1" applyProtection="1">
      <alignment horizontal="center" vertical="center"/>
    </xf>
    <xf numFmtId="180" fontId="17" fillId="0" borderId="44" xfId="8" applyNumberFormat="1" applyFont="1" applyFill="1" applyBorder="1" applyAlignment="1" applyProtection="1">
      <alignment horizontal="center" vertical="center"/>
    </xf>
    <xf numFmtId="180" fontId="17" fillId="0" borderId="45" xfId="8" applyNumberFormat="1" applyFont="1" applyFill="1" applyBorder="1" applyAlignment="1" applyProtection="1">
      <alignment horizontal="center" vertical="center"/>
    </xf>
    <xf numFmtId="180" fontId="17" fillId="0" borderId="46" xfId="8" applyNumberFormat="1" applyFont="1" applyFill="1" applyBorder="1" applyAlignment="1" applyProtection="1">
      <alignment horizontal="center" vertical="center"/>
    </xf>
    <xf numFmtId="180" fontId="17" fillId="8" borderId="45" xfId="8" applyNumberFormat="1" applyFont="1" applyFill="1" applyBorder="1" applyAlignment="1" applyProtection="1">
      <alignment horizontal="center" vertical="center"/>
    </xf>
    <xf numFmtId="180" fontId="17" fillId="8" borderId="46" xfId="8" applyNumberFormat="1" applyFont="1" applyFill="1" applyBorder="1" applyAlignment="1" applyProtection="1">
      <alignment horizontal="center" vertical="center"/>
    </xf>
    <xf numFmtId="180" fontId="17" fillId="0" borderId="1" xfId="8" applyNumberFormat="1" applyFont="1" applyFill="1" applyBorder="1" applyAlignment="1" applyProtection="1">
      <alignment horizontal="center" vertical="center"/>
    </xf>
    <xf numFmtId="180" fontId="17" fillId="0" borderId="3" xfId="8" applyNumberFormat="1" applyFont="1" applyFill="1" applyBorder="1" applyAlignment="1" applyProtection="1">
      <alignment horizontal="center" vertical="center"/>
    </xf>
    <xf numFmtId="180"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80" fontId="17" fillId="2" borderId="0" xfId="8" applyNumberFormat="1" applyFont="1" applyFill="1" applyBorder="1" applyAlignment="1" applyProtection="1">
      <alignment horizontal="center" vertical="center"/>
    </xf>
    <xf numFmtId="178"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8" fontId="10" fillId="0" borderId="2" xfId="8" applyNumberFormat="1" applyFont="1" applyFill="1" applyBorder="1" applyAlignment="1" applyProtection="1">
      <alignment horizontal="center" vertical="center" textRotation="255"/>
    </xf>
    <xf numFmtId="178"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9"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9"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xf numFmtId="0" fontId="5" fillId="0" borderId="0" xfId="6" applyFont="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Border="1" applyAlignment="1">
      <alignment horizontal="center" vertical="center"/>
    </xf>
    <xf numFmtId="176" fontId="5" fillId="0" borderId="1" xfId="6" applyNumberFormat="1" applyFont="1" applyBorder="1" applyAlignment="1">
      <alignment horizontal="center" vertical="center"/>
    </xf>
    <xf numFmtId="0" fontId="5" fillId="0" borderId="1" xfId="6" applyFont="1" applyBorder="1" applyAlignment="1">
      <alignment vertical="center"/>
    </xf>
    <xf numFmtId="0" fontId="5" fillId="0" borderId="1" xfId="6" applyFont="1" applyBorder="1" applyAlignment="1">
      <alignment horizontal="left" vertical="center" indent="2"/>
    </xf>
    <xf numFmtId="0" fontId="5" fillId="0" borderId="55" xfId="6" applyFont="1" applyBorder="1" applyAlignment="1">
      <alignment horizontal="center" vertical="center"/>
    </xf>
    <xf numFmtId="0" fontId="5" fillId="0" borderId="1" xfId="6" applyFont="1" applyBorder="1" applyAlignment="1">
      <alignment horizontal="left" vertical="center" indent="1"/>
    </xf>
    <xf numFmtId="0" fontId="5" fillId="0" borderId="6" xfId="6" applyFont="1" applyBorder="1" applyAlignment="1">
      <alignment horizontal="center" vertical="center"/>
    </xf>
    <xf numFmtId="0" fontId="5" fillId="0" borderId="55" xfId="6"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6" fillId="0" borderId="0" xfId="6" applyFont="1" applyBorder="1" applyAlignment="1">
      <alignment horizontal="center"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28">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topLeftCell="A25" zoomScale="85" zoomScaleNormal="85" zoomScaleSheetLayoutView="100" workbookViewId="0">
      <selection activeCell="J58" sqref="J58:O58"/>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294"/>
      <c r="F1" s="294"/>
      <c r="G1" s="294"/>
      <c r="H1" s="294"/>
      <c r="I1" s="294"/>
      <c r="J1" s="294"/>
      <c r="K1" s="294"/>
      <c r="L1" s="294"/>
      <c r="M1" s="294"/>
      <c r="N1" s="294"/>
      <c r="O1" s="294"/>
      <c r="P1" s="283" t="s">
        <v>139</v>
      </c>
      <c r="Q1" s="283"/>
      <c r="R1" s="283"/>
      <c r="S1" s="284"/>
      <c r="T1" s="284"/>
      <c r="U1" s="77"/>
      <c r="V1" s="7"/>
    </row>
    <row r="2" spans="1:23" ht="17.25" customHeight="1">
      <c r="A2" s="7"/>
      <c r="B2" s="9"/>
      <c r="C2" s="9"/>
      <c r="D2" s="9"/>
      <c r="E2" s="294"/>
      <c r="F2" s="294"/>
      <c r="G2" s="294"/>
      <c r="H2" s="294"/>
      <c r="I2" s="294"/>
      <c r="J2" s="294"/>
      <c r="K2" s="294"/>
      <c r="L2" s="294"/>
      <c r="M2" s="294"/>
      <c r="N2" s="294"/>
      <c r="O2" s="294"/>
      <c r="P2" s="295" t="s">
        <v>22</v>
      </c>
      <c r="Q2" s="296"/>
      <c r="R2" s="296"/>
      <c r="S2" s="296"/>
      <c r="T2" s="297"/>
      <c r="U2" s="77"/>
      <c r="V2" s="7"/>
    </row>
    <row r="3" spans="1:23" ht="15" customHeight="1">
      <c r="A3" s="7"/>
      <c r="B3" s="10"/>
      <c r="C3" s="13"/>
      <c r="D3" s="13"/>
      <c r="E3" s="13"/>
      <c r="F3" s="13"/>
      <c r="G3" s="13"/>
      <c r="H3" s="13"/>
      <c r="I3" s="13"/>
      <c r="J3" s="13"/>
      <c r="K3" s="13"/>
      <c r="L3" s="13"/>
      <c r="M3" s="13"/>
      <c r="N3" s="13"/>
      <c r="O3" s="46"/>
      <c r="P3" s="298"/>
      <c r="Q3" s="299"/>
      <c r="R3" s="299"/>
      <c r="S3" s="299"/>
      <c r="T3" s="300"/>
      <c r="U3" s="77"/>
      <c r="V3" s="7"/>
    </row>
    <row r="4" spans="1:23" ht="13.5" customHeight="1">
      <c r="A4" s="7"/>
      <c r="B4" s="11"/>
      <c r="C4" s="13"/>
      <c r="D4" s="13"/>
      <c r="E4" s="13"/>
      <c r="F4" s="13"/>
      <c r="G4" s="13"/>
      <c r="H4" s="13"/>
      <c r="I4" s="13"/>
      <c r="J4" s="13"/>
      <c r="K4" s="13"/>
      <c r="L4" s="13"/>
      <c r="M4" s="13"/>
      <c r="N4" s="13"/>
      <c r="O4" s="47"/>
      <c r="P4" s="298"/>
      <c r="Q4" s="299"/>
      <c r="R4" s="299"/>
      <c r="S4" s="299"/>
      <c r="T4" s="300"/>
      <c r="U4" s="77"/>
      <c r="V4" s="7"/>
    </row>
    <row r="5" spans="1:23" ht="15" customHeight="1">
      <c r="A5" s="7"/>
      <c r="B5" s="11"/>
      <c r="C5" s="13"/>
      <c r="D5" s="13"/>
      <c r="E5" s="13"/>
      <c r="F5" s="13"/>
      <c r="G5" s="13"/>
      <c r="H5" s="13"/>
      <c r="I5" s="26"/>
      <c r="J5" s="13"/>
      <c r="K5" s="13"/>
      <c r="L5" s="13"/>
      <c r="M5" s="13"/>
      <c r="N5" s="285" t="s">
        <v>81</v>
      </c>
      <c r="O5" s="286"/>
      <c r="P5" s="301"/>
      <c r="Q5" s="302"/>
      <c r="R5" s="302"/>
      <c r="S5" s="302"/>
      <c r="T5" s="303"/>
      <c r="U5" s="77"/>
      <c r="V5" s="7"/>
    </row>
    <row r="6" spans="1:23" ht="15" customHeight="1">
      <c r="A6" s="7"/>
      <c r="B6" s="304"/>
      <c r="C6" s="304"/>
      <c r="D6" s="304"/>
      <c r="E6" s="304"/>
      <c r="F6" s="304"/>
      <c r="G6" s="304"/>
      <c r="H6" s="304"/>
      <c r="I6" s="304"/>
      <c r="J6" s="304"/>
      <c r="K6" s="304"/>
      <c r="L6" s="304"/>
      <c r="M6" s="304"/>
      <c r="N6" s="304"/>
      <c r="O6" s="304"/>
      <c r="P6" s="287" t="s">
        <v>45</v>
      </c>
      <c r="Q6" s="287"/>
      <c r="R6" s="287"/>
      <c r="S6" s="287"/>
      <c r="T6" s="287"/>
      <c r="U6" s="62"/>
      <c r="V6" s="7"/>
    </row>
    <row r="7" spans="1:23" ht="13.5" customHeight="1">
      <c r="A7" s="7"/>
      <c r="B7" s="304"/>
      <c r="C7" s="304"/>
      <c r="D7" s="304"/>
      <c r="E7" s="304"/>
      <c r="F7" s="304"/>
      <c r="G7" s="304"/>
      <c r="H7" s="304"/>
      <c r="I7" s="304"/>
      <c r="J7" s="304"/>
      <c r="K7" s="304"/>
      <c r="L7" s="304"/>
      <c r="M7" s="304"/>
      <c r="N7" s="304"/>
      <c r="O7" s="304"/>
      <c r="P7" s="52"/>
      <c r="Q7" s="62"/>
      <c r="R7" s="62"/>
      <c r="S7" s="62"/>
      <c r="T7" s="62"/>
      <c r="U7" s="62"/>
      <c r="V7" s="7"/>
    </row>
    <row r="8" spans="1:23" ht="13.5" customHeight="1">
      <c r="A8" s="7"/>
      <c r="B8" s="288" t="s">
        <v>1</v>
      </c>
      <c r="C8" s="288"/>
      <c r="D8" s="9"/>
      <c r="E8" s="9"/>
      <c r="F8" s="9"/>
      <c r="G8" s="9"/>
      <c r="H8" s="9"/>
      <c r="I8" s="9"/>
      <c r="J8" s="9"/>
      <c r="K8" s="9"/>
      <c r="L8" s="9"/>
      <c r="M8" s="9"/>
      <c r="N8" s="9"/>
      <c r="O8" s="9"/>
      <c r="P8" s="289" t="s">
        <v>79</v>
      </c>
      <c r="Q8" s="289"/>
      <c r="R8" s="289"/>
      <c r="S8" s="289"/>
      <c r="T8" s="289"/>
      <c r="U8" s="78"/>
      <c r="V8" s="7"/>
    </row>
    <row r="9" spans="1:23" ht="14.25" customHeight="1">
      <c r="A9" s="7"/>
      <c r="B9" s="290" t="s">
        <v>131</v>
      </c>
      <c r="C9" s="290"/>
      <c r="D9" s="290"/>
      <c r="E9" s="290"/>
      <c r="F9" s="290"/>
      <c r="G9" s="290"/>
      <c r="H9" s="290"/>
      <c r="I9" s="291"/>
      <c r="J9" s="9"/>
      <c r="K9" s="9"/>
      <c r="L9" s="9"/>
      <c r="M9" s="9"/>
      <c r="N9" s="9"/>
      <c r="O9" s="9"/>
      <c r="P9" s="53" t="s">
        <v>37</v>
      </c>
      <c r="Q9" s="9"/>
      <c r="R9" s="9"/>
      <c r="S9" s="14"/>
      <c r="T9" s="14"/>
      <c r="U9" s="79"/>
      <c r="V9" s="7"/>
    </row>
    <row r="10" spans="1:23" ht="14.25" customHeight="1">
      <c r="A10" s="7"/>
      <c r="B10" s="9"/>
      <c r="C10" s="292"/>
      <c r="D10" s="292"/>
      <c r="E10" s="292"/>
      <c r="F10" s="292"/>
      <c r="G10" s="292"/>
      <c r="H10" s="292"/>
      <c r="I10" s="292"/>
      <c r="J10" s="9"/>
      <c r="K10" s="9"/>
      <c r="L10" s="9"/>
      <c r="M10" s="9"/>
      <c r="N10" s="9"/>
      <c r="O10" s="9"/>
      <c r="P10" s="14"/>
      <c r="Q10" s="14"/>
      <c r="R10" s="14"/>
      <c r="S10" s="14"/>
      <c r="T10" s="14"/>
      <c r="U10" s="14"/>
      <c r="V10" s="7"/>
    </row>
    <row r="11" spans="1:23" ht="14.25" customHeight="1">
      <c r="A11" s="7"/>
      <c r="B11" s="9"/>
      <c r="C11" s="9"/>
      <c r="D11" s="9"/>
      <c r="E11" s="9"/>
      <c r="F11" s="9"/>
      <c r="G11" s="9"/>
      <c r="H11" s="9"/>
      <c r="I11" s="9"/>
      <c r="J11" s="288" t="s">
        <v>4</v>
      </c>
      <c r="K11" s="288"/>
      <c r="L11" s="288"/>
      <c r="M11" s="9"/>
      <c r="N11" s="9"/>
      <c r="O11" s="9"/>
      <c r="P11" s="54"/>
      <c r="Q11" s="9"/>
      <c r="R11" s="9"/>
      <c r="S11" s="14"/>
      <c r="T11" s="14"/>
      <c r="U11" s="79"/>
      <c r="V11" s="7"/>
    </row>
    <row r="12" spans="1:23" ht="18.75" customHeight="1">
      <c r="A12" s="7"/>
      <c r="B12" s="7"/>
      <c r="C12" s="7"/>
      <c r="D12" s="7"/>
      <c r="E12" s="7"/>
      <c r="F12" s="7"/>
      <c r="G12" s="7"/>
      <c r="H12" s="7"/>
      <c r="I12" s="7"/>
      <c r="J12" s="276" t="s">
        <v>10</v>
      </c>
      <c r="K12" s="276"/>
      <c r="L12" s="293"/>
      <c r="M12" s="293"/>
      <c r="N12" s="293"/>
      <c r="O12" s="293"/>
      <c r="P12" s="293"/>
      <c r="Q12" s="293"/>
      <c r="R12" s="293"/>
      <c r="S12" s="293"/>
      <c r="T12" s="293"/>
      <c r="U12" s="293"/>
      <c r="V12" s="7"/>
    </row>
    <row r="13" spans="1:23" ht="18.75" customHeight="1">
      <c r="A13" s="7"/>
      <c r="B13" s="7"/>
      <c r="C13" s="7"/>
      <c r="D13" s="7"/>
      <c r="E13" s="7"/>
      <c r="F13" s="7"/>
      <c r="G13" s="7"/>
      <c r="H13" s="7"/>
      <c r="I13" s="7"/>
      <c r="J13" s="274" t="s">
        <v>13</v>
      </c>
      <c r="K13" s="274"/>
      <c r="L13" s="275"/>
      <c r="M13" s="275"/>
      <c r="N13" s="275"/>
      <c r="O13" s="275"/>
      <c r="P13" s="275"/>
      <c r="Q13" s="275"/>
      <c r="R13" s="275"/>
      <c r="S13" s="275"/>
      <c r="T13" s="275"/>
      <c r="U13" s="275"/>
      <c r="V13" s="7"/>
    </row>
    <row r="14" spans="1:23" ht="18.75" customHeight="1">
      <c r="A14" s="7"/>
      <c r="B14" s="7"/>
      <c r="C14" s="7"/>
      <c r="D14" s="7"/>
      <c r="E14" s="7"/>
      <c r="F14" s="7"/>
      <c r="G14" s="7"/>
      <c r="H14" s="7"/>
      <c r="I14" s="7"/>
      <c r="J14" s="276" t="s">
        <v>9</v>
      </c>
      <c r="K14" s="276"/>
      <c r="L14" s="275"/>
      <c r="M14" s="275"/>
      <c r="N14" s="275"/>
      <c r="O14" s="275"/>
      <c r="P14" s="275"/>
      <c r="Q14" s="275"/>
      <c r="R14" s="275"/>
      <c r="S14" s="277"/>
      <c r="T14" s="278"/>
      <c r="U14" s="80"/>
      <c r="V14" s="7"/>
    </row>
    <row r="15" spans="1:23" ht="18.75" customHeight="1">
      <c r="A15" s="7"/>
      <c r="B15" s="7"/>
      <c r="C15" s="7"/>
      <c r="D15" s="7"/>
      <c r="E15" s="7"/>
      <c r="F15" s="7"/>
      <c r="G15" s="7"/>
      <c r="H15" s="7"/>
      <c r="I15" s="7"/>
      <c r="J15" s="279" t="s">
        <v>11</v>
      </c>
      <c r="K15" s="279"/>
      <c r="L15" s="280"/>
      <c r="M15" s="280"/>
      <c r="N15" s="280"/>
      <c r="O15" s="280"/>
      <c r="P15" s="280"/>
      <c r="Q15" s="280"/>
      <c r="R15" s="280"/>
      <c r="S15" s="281"/>
      <c r="T15" s="281"/>
      <c r="U15" s="281"/>
      <c r="V15" s="281"/>
      <c r="W15" s="84"/>
    </row>
    <row r="16" spans="1:23" ht="18.75" customHeight="1">
      <c r="A16" s="7"/>
      <c r="B16" s="7"/>
      <c r="C16" s="7"/>
      <c r="D16" s="7"/>
      <c r="E16" s="7"/>
      <c r="F16" s="7"/>
      <c r="G16" s="7"/>
      <c r="H16" s="7"/>
      <c r="I16" s="7"/>
      <c r="J16" s="276" t="s">
        <v>17</v>
      </c>
      <c r="K16" s="276"/>
      <c r="L16" s="282"/>
      <c r="M16" s="282"/>
      <c r="N16" s="282"/>
      <c r="O16" s="282"/>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57" t="s">
        <v>5</v>
      </c>
      <c r="C18" s="258"/>
      <c r="D18" s="258"/>
      <c r="E18" s="258"/>
      <c r="F18" s="258"/>
      <c r="G18" s="258"/>
      <c r="H18" s="258"/>
      <c r="I18" s="258"/>
      <c r="J18" s="258"/>
      <c r="K18" s="258"/>
      <c r="L18" s="258"/>
      <c r="M18" s="258"/>
      <c r="N18" s="258"/>
      <c r="O18" s="258"/>
      <c r="P18" s="258"/>
      <c r="Q18" s="258"/>
      <c r="R18" s="258"/>
      <c r="S18" s="258"/>
      <c r="T18" s="258"/>
      <c r="U18" s="258"/>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59" t="s">
        <v>122</v>
      </c>
      <c r="D20" s="259"/>
      <c r="E20" s="260" t="s">
        <v>142</v>
      </c>
      <c r="F20" s="260"/>
      <c r="G20" s="260"/>
      <c r="H20" s="260"/>
      <c r="I20" s="260"/>
      <c r="J20" s="260"/>
      <c r="K20" s="260"/>
      <c r="L20" s="260"/>
      <c r="M20" s="260"/>
      <c r="N20" s="260"/>
      <c r="O20" s="260"/>
      <c r="P20" s="260"/>
      <c r="Q20" s="260"/>
      <c r="R20" s="260"/>
      <c r="S20" s="260"/>
      <c r="T20" s="260"/>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61" t="s">
        <v>19</v>
      </c>
      <c r="D22" s="261"/>
      <c r="E22" s="260" t="s">
        <v>143</v>
      </c>
      <c r="F22" s="260"/>
      <c r="G22" s="260"/>
      <c r="H22" s="260"/>
      <c r="I22" s="260"/>
      <c r="J22" s="260"/>
      <c r="K22" s="260"/>
      <c r="L22" s="260"/>
      <c r="M22" s="260"/>
      <c r="N22" s="260"/>
      <c r="O22" s="260"/>
      <c r="P22" s="260"/>
      <c r="Q22" s="260"/>
      <c r="R22" s="260"/>
      <c r="S22" s="260"/>
      <c r="T22" s="260"/>
      <c r="U22" s="79"/>
      <c r="V22" s="7"/>
      <c r="AB22" s="94" t="s">
        <v>26</v>
      </c>
    </row>
    <row r="23" spans="1:40" ht="6.75" customHeight="1">
      <c r="A23" s="7"/>
      <c r="B23" s="9"/>
      <c r="C23" s="9"/>
      <c r="D23" s="9"/>
      <c r="E23" s="9"/>
      <c r="F23" s="9"/>
      <c r="G23" s="9"/>
      <c r="H23" s="9"/>
      <c r="I23" s="9"/>
      <c r="J23" s="9"/>
      <c r="K23" s="9"/>
      <c r="L23" s="9"/>
      <c r="M23" s="9"/>
      <c r="N23" s="9"/>
      <c r="O23" s="9"/>
      <c r="P23" s="262"/>
      <c r="Q23" s="262"/>
      <c r="R23" s="262"/>
      <c r="S23" s="262"/>
      <c r="T23" s="14"/>
      <c r="U23" s="79"/>
      <c r="V23" s="7"/>
      <c r="AB23" s="1"/>
    </row>
    <row r="24" spans="1:40" ht="13.5" customHeight="1">
      <c r="A24" s="7"/>
      <c r="B24" s="230" t="s">
        <v>23</v>
      </c>
      <c r="C24" s="231"/>
      <c r="D24" s="231"/>
      <c r="E24" s="231"/>
      <c r="F24" s="231"/>
      <c r="G24" s="231"/>
      <c r="H24" s="231"/>
      <c r="I24" s="231"/>
      <c r="J24" s="231"/>
      <c r="K24" s="231"/>
      <c r="L24" s="231"/>
      <c r="M24" s="231"/>
      <c r="N24" s="231"/>
      <c r="O24" s="263"/>
      <c r="P24" s="267" t="s">
        <v>24</v>
      </c>
      <c r="Q24" s="267" t="s">
        <v>26</v>
      </c>
      <c r="R24" s="269" t="s">
        <v>14</v>
      </c>
      <c r="S24" s="213" t="s">
        <v>27</v>
      </c>
      <c r="T24" s="271"/>
      <c r="U24" s="79"/>
      <c r="V24" s="7"/>
      <c r="AB24" s="95" t="s">
        <v>113</v>
      </c>
      <c r="AC24" s="95" t="s">
        <v>113</v>
      </c>
      <c r="AD24" s="95" t="s">
        <v>113</v>
      </c>
      <c r="AE24" s="95" t="s">
        <v>113</v>
      </c>
      <c r="AF24" s="95" t="s">
        <v>113</v>
      </c>
      <c r="AG24" s="95" t="s">
        <v>113</v>
      </c>
      <c r="AH24" s="95" t="s">
        <v>113</v>
      </c>
      <c r="AI24" s="95" t="s">
        <v>113</v>
      </c>
      <c r="AJ24" s="95" t="s">
        <v>113</v>
      </c>
      <c r="AK24" s="95" t="s">
        <v>113</v>
      </c>
      <c r="AL24" s="95" t="s">
        <v>113</v>
      </c>
      <c r="AM24" s="95" t="s">
        <v>113</v>
      </c>
      <c r="AN24" s="207" t="s">
        <v>78</v>
      </c>
    </row>
    <row r="25" spans="1:40">
      <c r="A25" s="7"/>
      <c r="B25" s="264" t="s">
        <v>69</v>
      </c>
      <c r="C25" s="265"/>
      <c r="D25" s="265"/>
      <c r="E25" s="265"/>
      <c r="F25" s="265"/>
      <c r="G25" s="265"/>
      <c r="H25" s="266"/>
      <c r="I25" s="264" t="s">
        <v>70</v>
      </c>
      <c r="J25" s="265"/>
      <c r="K25" s="265"/>
      <c r="L25" s="265"/>
      <c r="M25" s="265"/>
      <c r="N25" s="265"/>
      <c r="O25" s="266"/>
      <c r="P25" s="268"/>
      <c r="Q25" s="268"/>
      <c r="R25" s="270"/>
      <c r="S25" s="272"/>
      <c r="T25" s="273"/>
      <c r="U25" s="79"/>
      <c r="V25" s="7"/>
      <c r="AB25" s="96"/>
      <c r="AC25" s="96"/>
      <c r="AD25" s="96"/>
      <c r="AE25" s="96"/>
      <c r="AF25" s="96"/>
      <c r="AG25" s="96"/>
      <c r="AH25" s="96"/>
      <c r="AI25" s="96"/>
      <c r="AJ25" s="96"/>
      <c r="AK25" s="96"/>
      <c r="AL25" s="96"/>
      <c r="AM25" s="96"/>
      <c r="AN25" s="208"/>
    </row>
    <row r="26" spans="1:40" ht="13.5" customHeight="1">
      <c r="A26" s="7"/>
      <c r="B26" s="198" t="s">
        <v>86</v>
      </c>
      <c r="C26" s="209" t="s">
        <v>28</v>
      </c>
      <c r="D26" s="211" t="s">
        <v>29</v>
      </c>
      <c r="E26" s="211"/>
      <c r="F26" s="211"/>
      <c r="G26" s="211"/>
      <c r="H26" s="212"/>
      <c r="I26" s="27" t="s">
        <v>15</v>
      </c>
      <c r="J26" s="251" t="s">
        <v>30</v>
      </c>
      <c r="K26" s="251"/>
      <c r="L26" s="251"/>
      <c r="M26" s="251"/>
      <c r="N26" s="251"/>
      <c r="O26" s="252"/>
      <c r="P26" s="55"/>
      <c r="Q26" s="63" t="str">
        <f>IF(P26="○",2,"－")</f>
        <v>－</v>
      </c>
      <c r="R26" s="63"/>
      <c r="S26" s="253" t="str">
        <f>IF(P26="○","様式ア(ア)","－")</f>
        <v>－</v>
      </c>
      <c r="T26" s="254"/>
      <c r="U26" s="81"/>
      <c r="V26" s="7"/>
      <c r="X26" s="1" t="s">
        <v>100</v>
      </c>
      <c r="AB26" s="97" t="str">
        <f t="shared" ref="AB26:AB59" si="0">IF($P26="","－",0)</f>
        <v>－</v>
      </c>
      <c r="AC26" s="105" t="str">
        <f>IF($P26="","",1)</f>
        <v/>
      </c>
      <c r="AD26" s="105" t="str">
        <f>IF($P26="","",1.1)</f>
        <v/>
      </c>
      <c r="AE26" s="105" t="str">
        <f>IF($P26="","",1.2)</f>
        <v/>
      </c>
      <c r="AF26" s="105" t="str">
        <f>IF($P26="","",1.3)</f>
        <v/>
      </c>
      <c r="AG26" s="105" t="str">
        <f>IF($P26="","",1.4)</f>
        <v/>
      </c>
      <c r="AH26" s="105" t="str">
        <f>IF($P26="","",1.5)</f>
        <v/>
      </c>
      <c r="AI26" s="105" t="str">
        <f>IF($P26="","",1.6)</f>
        <v/>
      </c>
      <c r="AJ26" s="105" t="str">
        <f>IF($P26="","",1.7)</f>
        <v/>
      </c>
      <c r="AK26" s="105" t="str">
        <f>IF($P26="","",1.8)</f>
        <v/>
      </c>
      <c r="AL26" s="105" t="str">
        <f>IF($P26="","",1.9)</f>
        <v/>
      </c>
      <c r="AM26" s="105" t="str">
        <f>IF($P26="","",2)</f>
        <v/>
      </c>
      <c r="AN26" s="114"/>
    </row>
    <row r="27" spans="1:40">
      <c r="A27" s="7"/>
      <c r="B27" s="199"/>
      <c r="C27" s="210"/>
      <c r="D27" s="187"/>
      <c r="E27" s="187"/>
      <c r="F27" s="187"/>
      <c r="G27" s="187"/>
      <c r="H27" s="188"/>
      <c r="I27" s="17" t="s">
        <v>58</v>
      </c>
      <c r="J27" s="187" t="s">
        <v>144</v>
      </c>
      <c r="K27" s="187"/>
      <c r="L27" s="187"/>
      <c r="M27" s="187"/>
      <c r="N27" s="187"/>
      <c r="O27" s="188"/>
      <c r="P27" s="55" t="s">
        <v>94</v>
      </c>
      <c r="Q27" s="64">
        <f>IF(P27="○",1,"－")</f>
        <v>1</v>
      </c>
      <c r="R27" s="64"/>
      <c r="S27" s="219" t="str">
        <f>IF(P27="○","様式ア(イ)","－")</f>
        <v>様式ア(イ)</v>
      </c>
      <c r="T27" s="219"/>
      <c r="U27" s="81"/>
      <c r="V27" s="7"/>
      <c r="X27" s="86"/>
      <c r="Y27" s="87" t="s">
        <v>80</v>
      </c>
      <c r="Z27" s="87" t="s">
        <v>77</v>
      </c>
      <c r="AB27" s="98">
        <f t="shared" si="0"/>
        <v>0</v>
      </c>
      <c r="AC27" s="106">
        <f>IF($P27="","",1)</f>
        <v>1</v>
      </c>
      <c r="AD27" s="106"/>
      <c r="AE27" s="106"/>
      <c r="AF27" s="106"/>
      <c r="AG27" s="106"/>
      <c r="AH27" s="106"/>
      <c r="AI27" s="106"/>
      <c r="AJ27" s="106"/>
      <c r="AK27" s="106"/>
      <c r="AL27" s="106"/>
      <c r="AM27" s="106"/>
      <c r="AN27" s="115"/>
    </row>
    <row r="28" spans="1:40">
      <c r="A28" s="7"/>
      <c r="B28" s="199"/>
      <c r="C28" s="213" t="s">
        <v>34</v>
      </c>
      <c r="D28" s="183" t="s">
        <v>38</v>
      </c>
      <c r="E28" s="183"/>
      <c r="F28" s="183"/>
      <c r="G28" s="183"/>
      <c r="H28" s="184"/>
      <c r="I28" s="18" t="s">
        <v>15</v>
      </c>
      <c r="J28" s="214" t="s">
        <v>35</v>
      </c>
      <c r="K28" s="214"/>
      <c r="L28" s="214"/>
      <c r="M28" s="214"/>
      <c r="N28" s="214"/>
      <c r="O28" s="215"/>
      <c r="P28" s="56" t="s">
        <v>94</v>
      </c>
      <c r="Q28" s="65">
        <f>IF(P28="○",1,"－")</f>
        <v>1</v>
      </c>
      <c r="R28" s="65"/>
      <c r="S28" s="216" t="str">
        <f>IF(P28="○","様式イ(ア)","－")</f>
        <v>様式イ(ア)</v>
      </c>
      <c r="T28" s="216"/>
      <c r="U28" s="81"/>
      <c r="V28" s="7"/>
      <c r="X28" s="87" t="s">
        <v>78</v>
      </c>
      <c r="Y28" s="90" t="s">
        <v>94</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199"/>
      <c r="C29" s="210"/>
      <c r="D29" s="187"/>
      <c r="E29" s="187"/>
      <c r="F29" s="187"/>
      <c r="G29" s="187"/>
      <c r="H29" s="188"/>
      <c r="I29" s="28" t="s">
        <v>58</v>
      </c>
      <c r="J29" s="196" t="s">
        <v>12</v>
      </c>
      <c r="K29" s="255"/>
      <c r="L29" s="255"/>
      <c r="M29" s="255"/>
      <c r="N29" s="255"/>
      <c r="O29" s="256"/>
      <c r="P29" s="55" t="s">
        <v>94</v>
      </c>
      <c r="Q29" s="64">
        <f>IF(P29="○",1,"－")</f>
        <v>1</v>
      </c>
      <c r="R29" s="64"/>
      <c r="S29" s="219" t="str">
        <f>IF(P29="○","様式イ(イ)","－")</f>
        <v>様式イ(イ)</v>
      </c>
      <c r="T29" s="219"/>
      <c r="U29" s="81"/>
      <c r="V29" s="7"/>
      <c r="X29" s="88"/>
      <c r="Y29" s="225" t="str">
        <f>IF(発注者入力!P28="","",IF(AND(Y28="",Z28=""),"どちらかに○",IF(AND(Y28="○",Z28="○"),"どちらかに○","")))</f>
        <v/>
      </c>
      <c r="Z29" s="225"/>
      <c r="AB29" s="98">
        <f t="shared" si="0"/>
        <v>0</v>
      </c>
      <c r="AC29" s="106">
        <f>IF($P29="","",0.5)</f>
        <v>0.5</v>
      </c>
      <c r="AD29" s="112">
        <f>IF($P29="","",1)</f>
        <v>1</v>
      </c>
      <c r="AE29" s="112"/>
      <c r="AF29" s="112"/>
      <c r="AG29" s="112"/>
      <c r="AH29" s="112"/>
      <c r="AI29" s="112"/>
      <c r="AJ29" s="112"/>
      <c r="AK29" s="112"/>
      <c r="AL29" s="112"/>
      <c r="AM29" s="112"/>
      <c r="AN29" s="117"/>
    </row>
    <row r="30" spans="1:40">
      <c r="A30" s="7"/>
      <c r="B30" s="199"/>
      <c r="C30" s="213" t="s">
        <v>40</v>
      </c>
      <c r="D30" s="183" t="s">
        <v>41</v>
      </c>
      <c r="E30" s="183"/>
      <c r="F30" s="183"/>
      <c r="G30" s="183"/>
      <c r="H30" s="184"/>
      <c r="I30" s="29" t="s">
        <v>15</v>
      </c>
      <c r="J30" s="214" t="s">
        <v>30</v>
      </c>
      <c r="K30" s="214"/>
      <c r="L30" s="214"/>
      <c r="M30" s="214"/>
      <c r="N30" s="214"/>
      <c r="O30" s="215"/>
      <c r="P30" s="56" t="s">
        <v>94</v>
      </c>
      <c r="Q30" s="65">
        <f>IF(P30="○",2,"－")</f>
        <v>2</v>
      </c>
      <c r="R30" s="65"/>
      <c r="S30" s="216" t="str">
        <f>IF(P30="○","様式ウ(ア)","－")</f>
        <v>様式ウ(ア)</v>
      </c>
      <c r="T30" s="216"/>
      <c r="U30" s="81"/>
      <c r="V30" s="7"/>
      <c r="AB30" s="99">
        <f t="shared" si="0"/>
        <v>0</v>
      </c>
      <c r="AC30" s="107">
        <f>IF($P30="","",1)</f>
        <v>1</v>
      </c>
      <c r="AD30" s="107">
        <f>IF($P30="","",1.1)</f>
        <v>1.1000000000000001</v>
      </c>
      <c r="AE30" s="107">
        <f>IF($P30="","",1.2)</f>
        <v>1.2</v>
      </c>
      <c r="AF30" s="107">
        <f>IF($P30="","",1.3)</f>
        <v>1.3</v>
      </c>
      <c r="AG30" s="107">
        <f>IF($P30="","",1.4)</f>
        <v>1.4</v>
      </c>
      <c r="AH30" s="107">
        <f>IF($P30="","",1.5)</f>
        <v>1.5</v>
      </c>
      <c r="AI30" s="107">
        <f>IF($P30="","",1.6)</f>
        <v>1.6</v>
      </c>
      <c r="AJ30" s="107">
        <f>IF($P30="","",1.7)</f>
        <v>1.7</v>
      </c>
      <c r="AK30" s="107">
        <f>IF($P30="","",1.8)</f>
        <v>1.8</v>
      </c>
      <c r="AL30" s="107">
        <f>IF($P30="","",1.9)</f>
        <v>1.9</v>
      </c>
      <c r="AM30" s="107">
        <f>IF($P30="","",2)</f>
        <v>2</v>
      </c>
      <c r="AN30" s="118"/>
    </row>
    <row r="31" spans="1:40" ht="13.5" customHeight="1">
      <c r="A31" s="7"/>
      <c r="B31" s="199"/>
      <c r="C31" s="210"/>
      <c r="D31" s="187"/>
      <c r="E31" s="187"/>
      <c r="F31" s="187"/>
      <c r="G31" s="187"/>
      <c r="H31" s="188"/>
      <c r="I31" s="30" t="s">
        <v>58</v>
      </c>
      <c r="J31" s="217" t="s">
        <v>39</v>
      </c>
      <c r="K31" s="217"/>
      <c r="L31" s="217"/>
      <c r="M31" s="217"/>
      <c r="N31" s="217"/>
      <c r="O31" s="218"/>
      <c r="P31" s="55"/>
      <c r="Q31" s="64" t="str">
        <f>IF(P31="○",1,"－")</f>
        <v>－</v>
      </c>
      <c r="R31" s="64"/>
      <c r="S31" s="219" t="str">
        <f>IF(P31="○","様式ウ(イ)","－")</f>
        <v>－</v>
      </c>
      <c r="T31" s="219"/>
      <c r="U31" s="81"/>
      <c r="V31" s="7"/>
      <c r="AB31" s="98" t="str">
        <f t="shared" si="0"/>
        <v>－</v>
      </c>
      <c r="AC31" s="106" t="str">
        <f>IF($P31="","",1)</f>
        <v/>
      </c>
      <c r="AD31" s="106"/>
      <c r="AE31" s="106"/>
      <c r="AF31" s="106"/>
      <c r="AG31" s="106"/>
      <c r="AH31" s="106"/>
      <c r="AI31" s="106"/>
      <c r="AJ31" s="106"/>
      <c r="AK31" s="106"/>
      <c r="AL31" s="106"/>
      <c r="AM31" s="106"/>
      <c r="AN31" s="115"/>
    </row>
    <row r="32" spans="1:40">
      <c r="A32" s="7"/>
      <c r="B32" s="199"/>
      <c r="C32" s="180" t="s">
        <v>42</v>
      </c>
      <c r="D32" s="192" t="s">
        <v>54</v>
      </c>
      <c r="E32" s="192"/>
      <c r="F32" s="192"/>
      <c r="G32" s="192"/>
      <c r="H32" s="193"/>
      <c r="I32" s="31" t="s">
        <v>15</v>
      </c>
      <c r="J32" s="220" t="s">
        <v>133</v>
      </c>
      <c r="K32" s="220"/>
      <c r="L32" s="220"/>
      <c r="M32" s="220"/>
      <c r="N32" s="220"/>
      <c r="O32" s="221"/>
      <c r="P32" s="56" t="s">
        <v>94</v>
      </c>
      <c r="Q32" s="65" t="str">
        <f>IF(P32="○","-1～-6","－")</f>
        <v>-1～-6</v>
      </c>
      <c r="R32" s="65" t="s">
        <v>136</v>
      </c>
      <c r="S32" s="222" t="str">
        <f>IF(P32="○","様式カ（ア）～（ウ）","－")</f>
        <v>様式カ（ア）～（ウ）</v>
      </c>
      <c r="T32" s="222"/>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199"/>
      <c r="C33" s="181"/>
      <c r="D33" s="194"/>
      <c r="E33" s="194"/>
      <c r="F33" s="194"/>
      <c r="G33" s="194"/>
      <c r="H33" s="195"/>
      <c r="I33" s="32" t="s">
        <v>58</v>
      </c>
      <c r="J33" s="41" t="s">
        <v>134</v>
      </c>
      <c r="K33" s="41"/>
      <c r="L33" s="41"/>
      <c r="M33" s="41"/>
      <c r="N33" s="41"/>
      <c r="O33" s="49"/>
      <c r="P33" s="57" t="s">
        <v>94</v>
      </c>
      <c r="Q33" s="66">
        <f>IF(P33="○",-1,"－")</f>
        <v>-1</v>
      </c>
      <c r="R33" s="66"/>
      <c r="S33" s="223" t="str">
        <f>IF(P33="○","様式カ（ア）～（ウ）","－")</f>
        <v>様式カ（ア）～（ウ）</v>
      </c>
      <c r="T33" s="223"/>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199"/>
      <c r="C34" s="181"/>
      <c r="D34" s="194"/>
      <c r="E34" s="194"/>
      <c r="F34" s="194"/>
      <c r="G34" s="194"/>
      <c r="H34" s="195"/>
      <c r="I34" s="33" t="s">
        <v>51</v>
      </c>
      <c r="J34" s="42" t="s">
        <v>135</v>
      </c>
      <c r="K34" s="42"/>
      <c r="L34" s="42"/>
      <c r="M34" s="42"/>
      <c r="N34" s="42"/>
      <c r="O34" s="50"/>
      <c r="P34" s="55" t="s">
        <v>94</v>
      </c>
      <c r="Q34" s="64">
        <f>IF(P34="○",-1,"－")</f>
        <v>-1</v>
      </c>
      <c r="R34" s="64"/>
      <c r="S34" s="224" t="str">
        <f>IF(P34="○","様式カ（ア）～（ウ）","－")</f>
        <v>様式カ（ア）～（ウ）</v>
      </c>
      <c r="T34" s="224"/>
      <c r="U34" s="81"/>
      <c r="V34" s="7"/>
      <c r="AB34" s="100">
        <f t="shared" si="0"/>
        <v>0</v>
      </c>
      <c r="AC34" s="108">
        <f>IF($P34="","",-1)</f>
        <v>-1</v>
      </c>
      <c r="AD34" s="108"/>
      <c r="AE34" s="108"/>
      <c r="AF34" s="108"/>
      <c r="AG34" s="108"/>
      <c r="AH34" s="108"/>
      <c r="AI34" s="108"/>
      <c r="AJ34" s="108"/>
      <c r="AK34" s="108"/>
      <c r="AL34" s="108"/>
      <c r="AM34" s="108"/>
      <c r="AN34" s="119"/>
    </row>
    <row r="35" spans="1:40">
      <c r="A35" s="7"/>
      <c r="B35" s="199"/>
      <c r="C35" s="180" t="s">
        <v>116</v>
      </c>
      <c r="D35" s="183" t="s">
        <v>29</v>
      </c>
      <c r="E35" s="183"/>
      <c r="F35" s="183"/>
      <c r="G35" s="183"/>
      <c r="H35" s="184"/>
      <c r="I35" s="34" t="s">
        <v>15</v>
      </c>
      <c r="J35" s="248" t="s">
        <v>32</v>
      </c>
      <c r="K35" s="248"/>
      <c r="L35" s="248"/>
      <c r="M35" s="248"/>
      <c r="N35" s="248"/>
      <c r="O35" s="249"/>
      <c r="P35" s="58"/>
      <c r="Q35" s="63" t="str">
        <f>IF(P35="○",1,"－")</f>
        <v>－</v>
      </c>
      <c r="R35" s="63"/>
      <c r="S35" s="250" t="str">
        <f>IF(P35="○","様式キ(ア)","－")</f>
        <v>－</v>
      </c>
      <c r="T35" s="250"/>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199"/>
      <c r="C36" s="181"/>
      <c r="D36" s="185"/>
      <c r="E36" s="185"/>
      <c r="F36" s="185"/>
      <c r="G36" s="185"/>
      <c r="H36" s="186"/>
      <c r="I36" s="35" t="s">
        <v>58</v>
      </c>
      <c r="J36" s="217" t="s">
        <v>6</v>
      </c>
      <c r="K36" s="217"/>
      <c r="L36" s="217"/>
      <c r="M36" s="217"/>
      <c r="N36" s="217"/>
      <c r="O36" s="218"/>
      <c r="P36" s="57" t="s">
        <v>94</v>
      </c>
      <c r="Q36" s="66">
        <f>IF(P36="○",1.5,"－")</f>
        <v>1.5</v>
      </c>
      <c r="R36" s="66"/>
      <c r="S36" s="234" t="str">
        <f>IF(P36="○","様式キ(イ)","－")</f>
        <v>様式キ(イ)</v>
      </c>
      <c r="T36" s="234"/>
      <c r="U36" s="81"/>
      <c r="V36" s="7"/>
      <c r="AB36" s="100">
        <f t="shared" si="0"/>
        <v>0</v>
      </c>
      <c r="AC36" s="108">
        <v>1.5</v>
      </c>
      <c r="AD36" s="108"/>
      <c r="AE36" s="108"/>
      <c r="AF36" s="108"/>
      <c r="AG36" s="108"/>
      <c r="AH36" s="108"/>
      <c r="AI36" s="108"/>
      <c r="AJ36" s="108"/>
      <c r="AK36" s="108"/>
      <c r="AL36" s="108"/>
      <c r="AM36" s="108"/>
      <c r="AN36" s="119"/>
    </row>
    <row r="37" spans="1:40">
      <c r="A37" s="7"/>
      <c r="B37" s="199"/>
      <c r="C37" s="181"/>
      <c r="D37" s="185"/>
      <c r="E37" s="185"/>
      <c r="F37" s="185"/>
      <c r="G37" s="185"/>
      <c r="H37" s="186"/>
      <c r="I37" s="36" t="s">
        <v>91</v>
      </c>
      <c r="J37" s="235" t="s">
        <v>3</v>
      </c>
      <c r="K37" s="235"/>
      <c r="L37" s="235"/>
      <c r="M37" s="235"/>
      <c r="N37" s="235"/>
      <c r="O37" s="236"/>
      <c r="P37" s="57"/>
      <c r="Q37" s="66" t="str">
        <f>IF(P37="○",1,"－")</f>
        <v>－</v>
      </c>
      <c r="R37" s="72"/>
      <c r="S37" s="245" t="str">
        <f>IF(P37="○","様式キ(ウ)","－")</f>
        <v>－</v>
      </c>
      <c r="T37" s="245"/>
      <c r="U37" s="81"/>
      <c r="V37" s="7"/>
      <c r="AB37" s="100" t="str">
        <f t="shared" si="0"/>
        <v>－</v>
      </c>
      <c r="AC37" s="108" t="str">
        <f>IF($P37="","",1)</f>
        <v/>
      </c>
      <c r="AD37" s="108"/>
      <c r="AE37" s="108"/>
      <c r="AF37" s="108"/>
      <c r="AG37" s="108"/>
      <c r="AH37" s="108"/>
      <c r="AI37" s="108"/>
      <c r="AJ37" s="108"/>
      <c r="AK37" s="108"/>
      <c r="AL37" s="108"/>
      <c r="AM37" s="108"/>
      <c r="AN37" s="119"/>
    </row>
    <row r="38" spans="1:40">
      <c r="A38" s="7"/>
      <c r="B38" s="199"/>
      <c r="C38" s="181"/>
      <c r="D38" s="185"/>
      <c r="E38" s="185"/>
      <c r="F38" s="185"/>
      <c r="G38" s="185"/>
      <c r="H38" s="186"/>
      <c r="I38" s="37" t="s">
        <v>68</v>
      </c>
      <c r="J38" s="235" t="s">
        <v>60</v>
      </c>
      <c r="K38" s="235"/>
      <c r="L38" s="235"/>
      <c r="M38" s="235"/>
      <c r="N38" s="235"/>
      <c r="O38" s="236"/>
      <c r="P38" s="57"/>
      <c r="Q38" s="66" t="str">
        <f>IF(P38="○",0.5,"－")</f>
        <v>－</v>
      </c>
      <c r="R38" s="66"/>
      <c r="S38" s="245" t="str">
        <f>IF(P38="○","様式キ(エ)","－")</f>
        <v>－</v>
      </c>
      <c r="T38" s="245"/>
      <c r="U38" s="81"/>
      <c r="V38" s="7"/>
      <c r="AB38" s="100" t="str">
        <f t="shared" si="0"/>
        <v>－</v>
      </c>
      <c r="AC38" s="108" t="str">
        <f>IF($P38="","",0.5)</f>
        <v/>
      </c>
      <c r="AD38" s="108"/>
      <c r="AE38" s="108"/>
      <c r="AF38" s="108"/>
      <c r="AG38" s="108"/>
      <c r="AH38" s="108"/>
      <c r="AI38" s="108"/>
      <c r="AJ38" s="108"/>
      <c r="AK38" s="108"/>
      <c r="AL38" s="108"/>
      <c r="AM38" s="108"/>
      <c r="AN38" s="119"/>
    </row>
    <row r="39" spans="1:40">
      <c r="A39" s="7"/>
      <c r="B39" s="199"/>
      <c r="C39" s="182"/>
      <c r="D39" s="187"/>
      <c r="E39" s="187"/>
      <c r="F39" s="187"/>
      <c r="G39" s="187"/>
      <c r="H39" s="188"/>
      <c r="I39" s="37" t="s">
        <v>118</v>
      </c>
      <c r="J39" s="246" t="s">
        <v>33</v>
      </c>
      <c r="K39" s="246"/>
      <c r="L39" s="246"/>
      <c r="M39" s="246"/>
      <c r="N39" s="246"/>
      <c r="O39" s="247"/>
      <c r="P39" s="55"/>
      <c r="Q39" s="64" t="str">
        <f>IF(P39="○",1,"－")</f>
        <v>－</v>
      </c>
      <c r="R39" s="64"/>
      <c r="S39" s="226" t="str">
        <f>IF(P39="○","様式キ(オ)","－")</f>
        <v>－</v>
      </c>
      <c r="T39" s="226"/>
      <c r="U39" s="81"/>
      <c r="V39" s="7"/>
      <c r="AB39" s="98" t="str">
        <f t="shared" si="0"/>
        <v>－</v>
      </c>
      <c r="AC39" s="106" t="str">
        <f>IF($P39="","",1)</f>
        <v/>
      </c>
      <c r="AD39" s="106"/>
      <c r="AE39" s="106"/>
      <c r="AF39" s="106"/>
      <c r="AG39" s="106"/>
      <c r="AH39" s="106"/>
      <c r="AI39" s="106"/>
      <c r="AJ39" s="106"/>
      <c r="AK39" s="106"/>
      <c r="AL39" s="106"/>
      <c r="AM39" s="106"/>
      <c r="AN39" s="115"/>
    </row>
    <row r="40" spans="1:40">
      <c r="A40" s="7"/>
      <c r="B40" s="199"/>
      <c r="C40" s="189" t="s">
        <v>44</v>
      </c>
      <c r="D40" s="183" t="s">
        <v>41</v>
      </c>
      <c r="E40" s="183"/>
      <c r="F40" s="183"/>
      <c r="G40" s="183"/>
      <c r="H40" s="184"/>
      <c r="I40" s="29" t="s">
        <v>15</v>
      </c>
      <c r="J40" s="214" t="s">
        <v>67</v>
      </c>
      <c r="K40" s="214"/>
      <c r="L40" s="214"/>
      <c r="M40" s="214"/>
      <c r="N40" s="214"/>
      <c r="O40" s="215"/>
      <c r="P40" s="56"/>
      <c r="Q40" s="65" t="str">
        <f>IF(P40="○",3,"－")</f>
        <v>－</v>
      </c>
      <c r="R40" s="73"/>
      <c r="S40" s="216" t="str">
        <f>IF(P40="○","不要","－")</f>
        <v>－</v>
      </c>
      <c r="T40" s="216"/>
      <c r="U40" s="81"/>
      <c r="V40" s="7"/>
      <c r="AB40" s="101" t="str">
        <f t="shared" si="0"/>
        <v>－</v>
      </c>
      <c r="AC40" s="109"/>
      <c r="AD40" s="109"/>
      <c r="AE40" s="109"/>
      <c r="AF40" s="109"/>
      <c r="AG40" s="109"/>
      <c r="AH40" s="109"/>
      <c r="AI40" s="109"/>
      <c r="AJ40" s="109"/>
      <c r="AK40" s="109"/>
      <c r="AL40" s="109"/>
      <c r="AM40" s="109"/>
      <c r="AN40" s="120"/>
    </row>
    <row r="41" spans="1:40">
      <c r="A41" s="7"/>
      <c r="B41" s="199"/>
      <c r="C41" s="190"/>
      <c r="D41" s="185"/>
      <c r="E41" s="185"/>
      <c r="F41" s="185"/>
      <c r="G41" s="185"/>
      <c r="H41" s="186"/>
      <c r="I41" s="30" t="s">
        <v>58</v>
      </c>
      <c r="J41" s="217" t="s">
        <v>66</v>
      </c>
      <c r="K41" s="217"/>
      <c r="L41" s="217"/>
      <c r="M41" s="217"/>
      <c r="N41" s="217"/>
      <c r="O41" s="218"/>
      <c r="P41" s="57"/>
      <c r="Q41" s="66" t="str">
        <f>IF(P41="○",3,"－")</f>
        <v>－</v>
      </c>
      <c r="R41" s="74"/>
      <c r="S41" s="234" t="str">
        <f>IF(P41="○","不要","－")</f>
        <v>－</v>
      </c>
      <c r="T41" s="234"/>
      <c r="U41" s="81"/>
      <c r="V41" s="7"/>
      <c r="AB41" s="102" t="str">
        <f t="shared" si="0"/>
        <v>－</v>
      </c>
      <c r="AC41" s="110"/>
      <c r="AD41" s="110"/>
      <c r="AE41" s="110"/>
      <c r="AF41" s="110"/>
      <c r="AG41" s="110"/>
      <c r="AH41" s="110"/>
      <c r="AI41" s="110"/>
      <c r="AJ41" s="110"/>
      <c r="AK41" s="110"/>
      <c r="AL41" s="110"/>
      <c r="AM41" s="110"/>
      <c r="AN41" s="121"/>
    </row>
    <row r="42" spans="1:40">
      <c r="A42" s="7"/>
      <c r="B42" s="199"/>
      <c r="C42" s="190"/>
      <c r="D42" s="185"/>
      <c r="E42" s="185"/>
      <c r="F42" s="185"/>
      <c r="G42" s="185"/>
      <c r="H42" s="186"/>
      <c r="I42" s="38" t="s">
        <v>51</v>
      </c>
      <c r="J42" s="243" t="s">
        <v>65</v>
      </c>
      <c r="K42" s="243"/>
      <c r="L42" s="243"/>
      <c r="M42" s="243"/>
      <c r="N42" s="243"/>
      <c r="O42" s="244"/>
      <c r="P42" s="57"/>
      <c r="Q42" s="66" t="str">
        <f>IF(P42="○",3,"－")</f>
        <v>－</v>
      </c>
      <c r="R42" s="74"/>
      <c r="S42" s="234" t="str">
        <f>IF(P42="○","不要","－")</f>
        <v>－</v>
      </c>
      <c r="T42" s="234"/>
      <c r="U42" s="81"/>
      <c r="V42" s="7"/>
      <c r="AB42" s="102" t="str">
        <f t="shared" si="0"/>
        <v>－</v>
      </c>
      <c r="AC42" s="110"/>
      <c r="AD42" s="110"/>
      <c r="AE42" s="110"/>
      <c r="AF42" s="110"/>
      <c r="AG42" s="110"/>
      <c r="AH42" s="110"/>
      <c r="AI42" s="110"/>
      <c r="AJ42" s="110"/>
      <c r="AK42" s="110"/>
      <c r="AL42" s="110"/>
      <c r="AM42" s="110"/>
      <c r="AN42" s="121"/>
    </row>
    <row r="43" spans="1:40">
      <c r="A43" s="7"/>
      <c r="B43" s="199"/>
      <c r="C43" s="190"/>
      <c r="D43" s="185"/>
      <c r="E43" s="185"/>
      <c r="F43" s="185"/>
      <c r="G43" s="185"/>
      <c r="H43" s="186"/>
      <c r="I43" s="30" t="s">
        <v>59</v>
      </c>
      <c r="J43" s="217" t="s">
        <v>132</v>
      </c>
      <c r="K43" s="217"/>
      <c r="L43" s="217"/>
      <c r="M43" s="217"/>
      <c r="N43" s="217"/>
      <c r="O43" s="218"/>
      <c r="P43" s="57" t="s">
        <v>94</v>
      </c>
      <c r="Q43" s="66">
        <f>IF(P43="○",1,"－")</f>
        <v>1</v>
      </c>
      <c r="R43" s="66"/>
      <c r="S43" s="234" t="str">
        <f>IF(P43="○","様式ク(エ)","－")</f>
        <v>様式ク(エ)</v>
      </c>
      <c r="T43" s="234"/>
      <c r="U43" s="81"/>
      <c r="V43" s="7"/>
      <c r="AB43" s="100">
        <f t="shared" si="0"/>
        <v>0</v>
      </c>
      <c r="AC43" s="108">
        <f>IF($P43="","",1)</f>
        <v>1</v>
      </c>
      <c r="AD43" s="108"/>
      <c r="AE43" s="108"/>
      <c r="AF43" s="108"/>
      <c r="AG43" s="108"/>
      <c r="AH43" s="108"/>
      <c r="AI43" s="108"/>
      <c r="AJ43" s="108"/>
      <c r="AK43" s="108"/>
      <c r="AL43" s="108"/>
      <c r="AM43" s="108"/>
      <c r="AN43" s="119"/>
    </row>
    <row r="44" spans="1:40">
      <c r="A44" s="7"/>
      <c r="B44" s="199"/>
      <c r="C44" s="190"/>
      <c r="D44" s="185"/>
      <c r="E44" s="185"/>
      <c r="F44" s="185"/>
      <c r="G44" s="185"/>
      <c r="H44" s="186"/>
      <c r="I44" s="30" t="s">
        <v>63</v>
      </c>
      <c r="J44" s="217" t="s">
        <v>64</v>
      </c>
      <c r="K44" s="217"/>
      <c r="L44" s="217"/>
      <c r="M44" s="217"/>
      <c r="N44" s="217"/>
      <c r="O44" s="218"/>
      <c r="P44" s="57" t="s">
        <v>94</v>
      </c>
      <c r="Q44" s="66">
        <f>IF(P44="○",1,"－")</f>
        <v>1</v>
      </c>
      <c r="R44" s="66"/>
      <c r="S44" s="234" t="str">
        <f>IF(P44="○","様式ク(オ)","－")</f>
        <v>様式ク(オ)</v>
      </c>
      <c r="T44" s="234"/>
      <c r="U44" s="81"/>
      <c r="V44" s="7"/>
      <c r="X44" s="1" t="s">
        <v>99</v>
      </c>
      <c r="AB44" s="100">
        <f t="shared" si="0"/>
        <v>0</v>
      </c>
      <c r="AC44" s="108">
        <f>IF($P44="","",1)</f>
        <v>1</v>
      </c>
      <c r="AD44" s="108"/>
      <c r="AE44" s="108"/>
      <c r="AF44" s="108"/>
      <c r="AG44" s="108"/>
      <c r="AH44" s="108"/>
      <c r="AI44" s="108"/>
      <c r="AJ44" s="108"/>
      <c r="AK44" s="108"/>
      <c r="AL44" s="108"/>
      <c r="AM44" s="108"/>
      <c r="AN44" s="119"/>
    </row>
    <row r="45" spans="1:40">
      <c r="A45" s="7"/>
      <c r="B45" s="199"/>
      <c r="C45" s="191"/>
      <c r="D45" s="187"/>
      <c r="E45" s="187"/>
      <c r="F45" s="187"/>
      <c r="G45" s="187"/>
      <c r="H45" s="188"/>
      <c r="I45" s="27" t="s">
        <v>2</v>
      </c>
      <c r="J45" s="228" t="s">
        <v>92</v>
      </c>
      <c r="K45" s="228"/>
      <c r="L45" s="228"/>
      <c r="M45" s="228"/>
      <c r="N45" s="228"/>
      <c r="O45" s="229"/>
      <c r="P45" s="55"/>
      <c r="Q45" s="64" t="str">
        <f>IF(P45="○",1,"－")</f>
        <v>－</v>
      </c>
      <c r="R45" s="64"/>
      <c r="S45" s="219" t="str">
        <f>IF(P45="○","様式ク(カ)","－")</f>
        <v>－</v>
      </c>
      <c r="T45" s="219"/>
      <c r="U45" s="81"/>
      <c r="V45" s="7"/>
      <c r="X45" s="86"/>
      <c r="Y45" s="87" t="s">
        <v>75</v>
      </c>
      <c r="Z45" s="87" t="s">
        <v>76</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199"/>
      <c r="C46" s="21" t="s">
        <v>48</v>
      </c>
      <c r="D46" s="205" t="s">
        <v>46</v>
      </c>
      <c r="E46" s="205"/>
      <c r="F46" s="205"/>
      <c r="G46" s="205"/>
      <c r="H46" s="206"/>
      <c r="I46" s="18" t="s">
        <v>15</v>
      </c>
      <c r="J46" s="205" t="s">
        <v>16</v>
      </c>
      <c r="K46" s="205"/>
      <c r="L46" s="205"/>
      <c r="M46" s="205"/>
      <c r="N46" s="205"/>
      <c r="O46" s="206"/>
      <c r="P46" s="59"/>
      <c r="Q46" s="67" t="str">
        <f>IF(P46="○",1,"－")</f>
        <v>－</v>
      </c>
      <c r="R46" s="67"/>
      <c r="S46" s="238" t="str">
        <f>IF(P46="○","不要","－")</f>
        <v>－</v>
      </c>
      <c r="T46" s="238"/>
      <c r="U46" s="81"/>
      <c r="V46" s="7"/>
      <c r="X46" s="87" t="s">
        <v>78</v>
      </c>
      <c r="Y46" s="90"/>
      <c r="Z46" s="90" t="s">
        <v>94</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199"/>
      <c r="C47" s="189" t="s">
        <v>52</v>
      </c>
      <c r="D47" s="183" t="s">
        <v>49</v>
      </c>
      <c r="E47" s="183"/>
      <c r="F47" s="183"/>
      <c r="G47" s="183"/>
      <c r="H47" s="184"/>
      <c r="I47" s="29" t="s">
        <v>15</v>
      </c>
      <c r="J47" s="239" t="s">
        <v>88</v>
      </c>
      <c r="K47" s="240"/>
      <c r="L47" s="240"/>
      <c r="M47" s="241"/>
      <c r="N47" s="241"/>
      <c r="O47" s="242"/>
      <c r="P47" s="56" t="s">
        <v>94</v>
      </c>
      <c r="Q47" s="65">
        <f>IF(P47="○",1.5,"－")</f>
        <v>1.5</v>
      </c>
      <c r="R47" s="65"/>
      <c r="S47" s="216" t="str">
        <f>IF(P47="○","様式コ(ア)","－")</f>
        <v>様式コ(ア)</v>
      </c>
      <c r="T47" s="216"/>
      <c r="U47" s="81"/>
      <c r="V47" s="7"/>
      <c r="X47" s="89"/>
      <c r="Y47" s="225" t="str">
        <f>IF(発注者入力!P46="","",IF(AND(Y46="",Z46=""),"どちらかに○",IF(AND(Y46="○",Z46="○"),"どちらかに○","")))</f>
        <v/>
      </c>
      <c r="Z47" s="225"/>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199"/>
      <c r="C48" s="190"/>
      <c r="D48" s="185"/>
      <c r="E48" s="185"/>
      <c r="F48" s="185"/>
      <c r="G48" s="185"/>
      <c r="H48" s="186"/>
      <c r="I48" s="27" t="s">
        <v>58</v>
      </c>
      <c r="J48" s="40" t="s">
        <v>50</v>
      </c>
      <c r="K48" s="40"/>
      <c r="L48" s="40"/>
      <c r="M48" s="40"/>
      <c r="N48" s="40"/>
      <c r="O48" s="48"/>
      <c r="P48" s="57" t="s">
        <v>94</v>
      </c>
      <c r="Q48" s="66">
        <f>IF(P48="○",1,"－")</f>
        <v>1</v>
      </c>
      <c r="R48" s="66"/>
      <c r="S48" s="234" t="str">
        <f>IF(P48="○","様式コ(イ)","－")</f>
        <v>様式コ(イ)</v>
      </c>
      <c r="T48" s="234"/>
      <c r="U48" s="81"/>
      <c r="V48" s="7"/>
      <c r="AB48" s="100">
        <f t="shared" si="0"/>
        <v>0</v>
      </c>
      <c r="AC48" s="108">
        <f>IF($P48="","",1)</f>
        <v>1</v>
      </c>
      <c r="AD48" s="108"/>
      <c r="AE48" s="108"/>
      <c r="AF48" s="108"/>
      <c r="AG48" s="108"/>
      <c r="AH48" s="108"/>
      <c r="AI48" s="108"/>
      <c r="AJ48" s="108"/>
      <c r="AK48" s="108"/>
      <c r="AL48" s="108"/>
      <c r="AM48" s="108"/>
      <c r="AN48" s="119"/>
    </row>
    <row r="49" spans="1:40">
      <c r="A49" s="7"/>
      <c r="B49" s="199"/>
      <c r="C49" s="190"/>
      <c r="D49" s="185"/>
      <c r="E49" s="185"/>
      <c r="F49" s="185"/>
      <c r="G49" s="185"/>
      <c r="H49" s="186"/>
      <c r="I49" s="30" t="s">
        <v>51</v>
      </c>
      <c r="J49" s="217" t="s">
        <v>138</v>
      </c>
      <c r="K49" s="217"/>
      <c r="L49" s="217"/>
      <c r="M49" s="217"/>
      <c r="N49" s="217"/>
      <c r="O49" s="218"/>
      <c r="P49" s="57" t="s">
        <v>94</v>
      </c>
      <c r="Q49" s="66">
        <f>IF(P49="○",1,"－")</f>
        <v>1</v>
      </c>
      <c r="R49" s="66"/>
      <c r="S49" s="234" t="str">
        <f>IF(P49="○","様式コ(ウ)","－")</f>
        <v>様式コ(ウ)</v>
      </c>
      <c r="T49" s="234"/>
      <c r="U49" s="81"/>
      <c r="V49" s="7"/>
      <c r="AB49" s="100">
        <f t="shared" si="0"/>
        <v>0</v>
      </c>
      <c r="AC49" s="108">
        <f>IF($P49="","",1)</f>
        <v>1</v>
      </c>
      <c r="AD49" s="108"/>
      <c r="AE49" s="108"/>
      <c r="AF49" s="108"/>
      <c r="AG49" s="108"/>
      <c r="AH49" s="108"/>
      <c r="AI49" s="108"/>
      <c r="AJ49" s="108"/>
      <c r="AK49" s="108"/>
      <c r="AL49" s="108"/>
      <c r="AM49" s="108"/>
      <c r="AN49" s="119"/>
    </row>
    <row r="50" spans="1:40">
      <c r="A50" s="7"/>
      <c r="B50" s="199"/>
      <c r="C50" s="190"/>
      <c r="D50" s="185"/>
      <c r="E50" s="185"/>
      <c r="F50" s="185"/>
      <c r="G50" s="185"/>
      <c r="H50" s="186"/>
      <c r="I50" s="39" t="s">
        <v>59</v>
      </c>
      <c r="J50" s="43" t="s">
        <v>90</v>
      </c>
      <c r="K50" s="43"/>
      <c r="L50" s="43"/>
      <c r="M50" s="43"/>
      <c r="N50" s="43"/>
      <c r="O50" s="51"/>
      <c r="P50" s="57" t="s">
        <v>94</v>
      </c>
      <c r="Q50" s="66">
        <f>IF(P50="○",1,"－")</f>
        <v>1</v>
      </c>
      <c r="R50" s="66"/>
      <c r="S50" s="234" t="str">
        <f>IF(P50="○","様式コ(エ)","－")</f>
        <v>様式コ(エ)</v>
      </c>
      <c r="T50" s="234"/>
      <c r="U50" s="81"/>
      <c r="V50" s="7"/>
      <c r="AB50" s="100">
        <f t="shared" si="0"/>
        <v>0</v>
      </c>
      <c r="AC50" s="108">
        <f>IF($P50="","",1)</f>
        <v>1</v>
      </c>
      <c r="AD50" s="108"/>
      <c r="AE50" s="108"/>
      <c r="AF50" s="108"/>
      <c r="AG50" s="108"/>
      <c r="AH50" s="108"/>
      <c r="AI50" s="108"/>
      <c r="AJ50" s="108"/>
      <c r="AK50" s="108"/>
      <c r="AL50" s="108"/>
      <c r="AM50" s="108"/>
      <c r="AN50" s="119"/>
    </row>
    <row r="51" spans="1:40">
      <c r="A51" s="7"/>
      <c r="B51" s="199"/>
      <c r="C51" s="201"/>
      <c r="D51" s="202"/>
      <c r="E51" s="202"/>
      <c r="F51" s="202"/>
      <c r="G51" s="202"/>
      <c r="H51" s="202"/>
      <c r="I51" s="39" t="s">
        <v>63</v>
      </c>
      <c r="J51" s="43" t="s">
        <v>71</v>
      </c>
      <c r="K51" s="43"/>
      <c r="L51" s="43"/>
      <c r="M51" s="43"/>
      <c r="N51" s="43"/>
      <c r="O51" s="51"/>
      <c r="P51" s="57"/>
      <c r="Q51" s="66" t="str">
        <f>IF(P51="○",0.5,"－")</f>
        <v>－</v>
      </c>
      <c r="R51" s="66"/>
      <c r="S51" s="234" t="str">
        <f>IF(P51="○","様式コ(オ)","－")</f>
        <v>－</v>
      </c>
      <c r="T51" s="234"/>
      <c r="U51" s="81"/>
      <c r="V51" s="7"/>
      <c r="AB51" s="100" t="str">
        <f t="shared" si="0"/>
        <v>－</v>
      </c>
      <c r="AC51" s="108" t="str">
        <f>IF($P51="","",0.5)</f>
        <v/>
      </c>
      <c r="AD51" s="113"/>
      <c r="AE51" s="113"/>
      <c r="AF51" s="113"/>
      <c r="AG51" s="113"/>
      <c r="AH51" s="113"/>
      <c r="AI51" s="113"/>
      <c r="AJ51" s="113"/>
      <c r="AK51" s="113"/>
      <c r="AL51" s="113"/>
      <c r="AM51" s="108"/>
      <c r="AN51" s="119"/>
    </row>
    <row r="52" spans="1:40">
      <c r="A52" s="7"/>
      <c r="B52" s="199"/>
      <c r="C52" s="190"/>
      <c r="D52" s="185"/>
      <c r="E52" s="185"/>
      <c r="F52" s="185"/>
      <c r="G52" s="185"/>
      <c r="H52" s="186"/>
      <c r="I52" s="39" t="s">
        <v>2</v>
      </c>
      <c r="J52" s="43" t="s">
        <v>7</v>
      </c>
      <c r="K52" s="43"/>
      <c r="L52" s="43"/>
      <c r="M52" s="43"/>
      <c r="N52" s="43"/>
      <c r="O52" s="51"/>
      <c r="P52" s="57"/>
      <c r="Q52" s="66" t="str">
        <f>IF(P52="○",0.5,"－")</f>
        <v>－</v>
      </c>
      <c r="R52" s="66"/>
      <c r="S52" s="234" t="str">
        <f>IF(P52="○","様式コ(カ)","－")</f>
        <v>－</v>
      </c>
      <c r="T52" s="234"/>
      <c r="U52" s="81"/>
      <c r="V52" s="7"/>
      <c r="AB52" s="100" t="str">
        <f t="shared" si="0"/>
        <v>－</v>
      </c>
      <c r="AC52" s="108" t="str">
        <f>IF($P52="","",0.5)</f>
        <v/>
      </c>
      <c r="AD52" s="113"/>
      <c r="AE52" s="113"/>
      <c r="AF52" s="113"/>
      <c r="AG52" s="113"/>
      <c r="AH52" s="113"/>
      <c r="AI52" s="113"/>
      <c r="AJ52" s="113"/>
      <c r="AK52" s="113"/>
      <c r="AL52" s="113"/>
      <c r="AM52" s="108"/>
      <c r="AN52" s="119"/>
    </row>
    <row r="53" spans="1:40">
      <c r="A53" s="7"/>
      <c r="B53" s="199"/>
      <c r="C53" s="190"/>
      <c r="D53" s="187"/>
      <c r="E53" s="187"/>
      <c r="F53" s="187"/>
      <c r="G53" s="187"/>
      <c r="H53" s="188"/>
      <c r="I53" s="27" t="s">
        <v>141</v>
      </c>
      <c r="J53" s="40" t="s">
        <v>115</v>
      </c>
      <c r="K53" s="40"/>
      <c r="L53" s="40"/>
      <c r="M53" s="40"/>
      <c r="N53" s="40"/>
      <c r="O53" s="48"/>
      <c r="P53" s="60"/>
      <c r="Q53" s="66" t="str">
        <f>IF(P53="○",0.5,"－")</f>
        <v>－</v>
      </c>
      <c r="R53" s="66"/>
      <c r="S53" s="234" t="str">
        <f>IF(P53="○","様式コ(キ)","－")</f>
        <v>－</v>
      </c>
      <c r="T53" s="234"/>
      <c r="U53" s="81"/>
      <c r="V53" s="7"/>
      <c r="AB53" s="98" t="str">
        <f t="shared" si="0"/>
        <v>－</v>
      </c>
      <c r="AC53" s="106" t="str">
        <f>IF($P53="","",0.5)</f>
        <v/>
      </c>
      <c r="AD53" s="106"/>
      <c r="AE53" s="106"/>
      <c r="AF53" s="106"/>
      <c r="AG53" s="106"/>
      <c r="AH53" s="106"/>
      <c r="AI53" s="106"/>
      <c r="AJ53" s="106"/>
      <c r="AK53" s="106"/>
      <c r="AL53" s="106"/>
      <c r="AM53" s="108"/>
      <c r="AN53" s="119"/>
    </row>
    <row r="54" spans="1:40">
      <c r="A54" s="7"/>
      <c r="B54" s="199"/>
      <c r="C54" s="189" t="s">
        <v>53</v>
      </c>
      <c r="D54" s="192" t="s">
        <v>61</v>
      </c>
      <c r="E54" s="192"/>
      <c r="F54" s="192"/>
      <c r="G54" s="192"/>
      <c r="H54" s="193"/>
      <c r="I54" s="31" t="s">
        <v>15</v>
      </c>
      <c r="J54" s="220" t="s">
        <v>72</v>
      </c>
      <c r="K54" s="220"/>
      <c r="L54" s="220"/>
      <c r="M54" s="220"/>
      <c r="N54" s="220"/>
      <c r="O54" s="221"/>
      <c r="P54" s="56"/>
      <c r="Q54" s="65" t="str">
        <f>IF(P54="○",1,"－")</f>
        <v>－</v>
      </c>
      <c r="R54" s="65"/>
      <c r="S54" s="216" t="str">
        <f>IF(P54="○","様式サ(ア)","－")</f>
        <v>－</v>
      </c>
      <c r="T54" s="216"/>
      <c r="U54" s="81"/>
      <c r="V54" s="7"/>
      <c r="AB54" s="97" t="str">
        <f t="shared" si="0"/>
        <v>－</v>
      </c>
      <c r="AC54" s="105" t="str">
        <f>IF($P54="","",0.5)</f>
        <v/>
      </c>
      <c r="AD54" s="105" t="str">
        <f>IF($P54="","",1)</f>
        <v/>
      </c>
      <c r="AE54" s="105"/>
      <c r="AF54" s="105"/>
      <c r="AG54" s="105"/>
      <c r="AH54" s="105"/>
      <c r="AI54" s="105"/>
      <c r="AJ54" s="105"/>
      <c r="AK54" s="105"/>
      <c r="AL54" s="105"/>
      <c r="AM54" s="107"/>
      <c r="AN54" s="118"/>
    </row>
    <row r="55" spans="1:40">
      <c r="A55" s="7"/>
      <c r="B55" s="199"/>
      <c r="C55" s="190"/>
      <c r="D55" s="194"/>
      <c r="E55" s="194"/>
      <c r="F55" s="194"/>
      <c r="G55" s="194"/>
      <c r="H55" s="195"/>
      <c r="I55" s="39" t="s">
        <v>58</v>
      </c>
      <c r="J55" s="235" t="s">
        <v>123</v>
      </c>
      <c r="K55" s="235"/>
      <c r="L55" s="235"/>
      <c r="M55" s="235"/>
      <c r="N55" s="235"/>
      <c r="O55" s="236"/>
      <c r="P55" s="57" t="s">
        <v>94</v>
      </c>
      <c r="Q55" s="66">
        <f>IF(P55="○",1,"－")</f>
        <v>1</v>
      </c>
      <c r="R55" s="66"/>
      <c r="S55" s="234" t="str">
        <f>IF(P55="○","様式サ(イ)","－")</f>
        <v>様式サ(イ)</v>
      </c>
      <c r="T55" s="234"/>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199"/>
      <c r="C56" s="191"/>
      <c r="D56" s="196"/>
      <c r="E56" s="196"/>
      <c r="F56" s="196"/>
      <c r="G56" s="196"/>
      <c r="H56" s="197"/>
      <c r="I56" s="20" t="s">
        <v>51</v>
      </c>
      <c r="J56" s="196" t="s">
        <v>137</v>
      </c>
      <c r="K56" s="196"/>
      <c r="L56" s="196"/>
      <c r="M56" s="196"/>
      <c r="N56" s="196"/>
      <c r="O56" s="197"/>
      <c r="P56" s="59" t="s">
        <v>94</v>
      </c>
      <c r="Q56" s="68">
        <f>IF(P56="○",1,"－")</f>
        <v>1</v>
      </c>
      <c r="R56" s="61"/>
      <c r="S56" s="237" t="str">
        <f>IF(P56="○","様式サ(ウ)","－")</f>
        <v>様式サ(ウ)</v>
      </c>
      <c r="T56" s="219"/>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199"/>
      <c r="C57" s="22" t="s">
        <v>55</v>
      </c>
      <c r="D57" s="203" t="s">
        <v>95</v>
      </c>
      <c r="E57" s="203"/>
      <c r="F57" s="203"/>
      <c r="G57" s="203"/>
      <c r="H57" s="204"/>
      <c r="I57" s="31" t="s">
        <v>15</v>
      </c>
      <c r="J57" s="220" t="s">
        <v>96</v>
      </c>
      <c r="K57" s="220"/>
      <c r="L57" s="220"/>
      <c r="M57" s="220"/>
      <c r="N57" s="220"/>
      <c r="O57" s="221"/>
      <c r="P57" s="55"/>
      <c r="Q57" s="69" t="str">
        <f>IF(P57="○",2,"－")</f>
        <v>－</v>
      </c>
      <c r="R57" s="65"/>
      <c r="S57" s="226" t="str">
        <f>IF(P57="○","様式シ(ア)","－")</f>
        <v>－</v>
      </c>
      <c r="T57" s="226"/>
      <c r="U57" s="81"/>
      <c r="V57" s="7"/>
      <c r="X57" s="88"/>
      <c r="Y57" s="227"/>
      <c r="Z57" s="227"/>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199"/>
      <c r="C58" s="180" t="s">
        <v>97</v>
      </c>
      <c r="D58" s="192" t="s">
        <v>47</v>
      </c>
      <c r="E58" s="192"/>
      <c r="F58" s="192"/>
      <c r="G58" s="192"/>
      <c r="H58" s="193"/>
      <c r="I58" s="29" t="s">
        <v>15</v>
      </c>
      <c r="J58" s="214" t="s">
        <v>98</v>
      </c>
      <c r="K58" s="214"/>
      <c r="L58" s="214"/>
      <c r="M58" s="214"/>
      <c r="N58" s="214"/>
      <c r="O58" s="215"/>
      <c r="P58" s="56"/>
      <c r="Q58" s="65" t="str">
        <f>IF(P58="○",1,"－")</f>
        <v>－</v>
      </c>
      <c r="R58" s="65"/>
      <c r="S58" s="216" t="str">
        <f>IF(P58="○","様式ス(ア)","－")</f>
        <v>－</v>
      </c>
      <c r="T58" s="216"/>
      <c r="U58" s="81"/>
      <c r="V58" s="7"/>
      <c r="AB58" s="99" t="str">
        <f t="shared" si="0"/>
        <v>－</v>
      </c>
      <c r="AC58" s="107">
        <v>1</v>
      </c>
      <c r="AD58" s="107"/>
      <c r="AE58" s="107"/>
      <c r="AF58" s="107"/>
      <c r="AG58" s="107"/>
      <c r="AH58" s="107"/>
      <c r="AI58" s="107"/>
      <c r="AJ58" s="107"/>
      <c r="AK58" s="107"/>
      <c r="AL58" s="107"/>
      <c r="AM58" s="107"/>
      <c r="AN58" s="122" t="e">
        <f>IF(AND(#REF!="○",発注者入力!Z56=""),1,IF(AND(#REF!="",発注者入力!Z56="○"),2,""))</f>
        <v>#REF!</v>
      </c>
    </row>
    <row r="59" spans="1:40">
      <c r="A59" s="7"/>
      <c r="B59" s="200"/>
      <c r="C59" s="182"/>
      <c r="D59" s="196"/>
      <c r="E59" s="196"/>
      <c r="F59" s="196"/>
      <c r="G59" s="196"/>
      <c r="H59" s="197"/>
      <c r="I59" s="30" t="s">
        <v>58</v>
      </c>
      <c r="J59" s="228" t="s">
        <v>87</v>
      </c>
      <c r="K59" s="228"/>
      <c r="L59" s="228"/>
      <c r="M59" s="228"/>
      <c r="N59" s="228"/>
      <c r="O59" s="229"/>
      <c r="P59" s="55"/>
      <c r="Q59" s="64" t="str">
        <f>IF(P59="○",1,"－")</f>
        <v>－</v>
      </c>
      <c r="R59" s="64"/>
      <c r="S59" s="219" t="str">
        <f>IF(P59="○","様式ス(イ)","－")</f>
        <v>－</v>
      </c>
      <c r="T59" s="219"/>
      <c r="U59" s="81"/>
      <c r="V59" s="7"/>
      <c r="AB59" s="98" t="str">
        <f t="shared" si="0"/>
        <v>－</v>
      </c>
      <c r="AC59" s="106" t="str">
        <f>IF($P59="","",1)</f>
        <v/>
      </c>
      <c r="AD59" s="112"/>
      <c r="AE59" s="112"/>
      <c r="AF59" s="112"/>
      <c r="AG59" s="112"/>
      <c r="AH59" s="112"/>
      <c r="AI59" s="112"/>
      <c r="AJ59" s="112"/>
      <c r="AK59" s="112"/>
      <c r="AL59" s="112"/>
      <c r="AM59" s="112"/>
      <c r="AN59" s="117"/>
    </row>
    <row r="60" spans="1:40">
      <c r="A60" s="7"/>
      <c r="B60" s="230" t="s">
        <v>43</v>
      </c>
      <c r="C60" s="231"/>
      <c r="D60" s="231"/>
      <c r="E60" s="231"/>
      <c r="F60" s="231"/>
      <c r="G60" s="231"/>
      <c r="H60" s="231"/>
      <c r="I60" s="231"/>
      <c r="J60" s="232"/>
      <c r="K60" s="232"/>
      <c r="L60" s="232"/>
      <c r="M60" s="232"/>
      <c r="N60" s="232"/>
      <c r="O60" s="233"/>
      <c r="P60" s="61"/>
      <c r="Q60" s="70">
        <f>IF(SUM(Q26:Q31,Q35:Q59),SUM(Q26:Q31,Q35:Q59))</f>
        <v>15</v>
      </c>
      <c r="R60" s="61">
        <f>SUM(R26:R59)</f>
        <v>0</v>
      </c>
      <c r="S60" s="210"/>
      <c r="T60" s="233"/>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27" priority="4" stopIfTrue="1">
      <formula>P51=""</formula>
    </cfRule>
  </conditionalFormatting>
  <conditionalFormatting sqref="U51">
    <cfRule type="cellIs" dxfId="26" priority="2" operator="equal">
      <formula>"←入力"</formula>
    </cfRule>
    <cfRule type="cellIs" dxfId="25" priority="3" operator="equal">
      <formula>"←入力不要"</formula>
    </cfRule>
  </conditionalFormatting>
  <conditionalFormatting sqref="R51">
    <cfRule type="expression" dxfId="24" priority="1" stopIfTrue="1">
      <formula>$P$52=""</formula>
    </cfRule>
  </conditionalFormatting>
  <conditionalFormatting sqref="P26:P50 P52 P54:P59">
    <cfRule type="expression" dxfId="23" priority="69" stopIfTrue="1">
      <formula>P26=""</formula>
    </cfRule>
  </conditionalFormatting>
  <conditionalFormatting sqref="L16 L12:L14">
    <cfRule type="expression" dxfId="22" priority="79" stopIfTrue="1">
      <formula>L12&lt;&gt;""</formula>
    </cfRule>
  </conditionalFormatting>
  <conditionalFormatting sqref="L15">
    <cfRule type="expression" dxfId="21" priority="78" stopIfTrue="1">
      <formula>$L$15&lt;&gt;""</formula>
    </cfRule>
  </conditionalFormatting>
  <conditionalFormatting sqref="B3">
    <cfRule type="expression" dxfId="20" priority="81" stopIfTrue="1">
      <formula>$B$3&lt;&gt;""</formula>
    </cfRule>
  </conditionalFormatting>
  <conditionalFormatting sqref="B5:N5">
    <cfRule type="expression" dxfId="19" priority="82" stopIfTrue="1">
      <formula>$B$5&lt;&gt;""</formula>
    </cfRule>
  </conditionalFormatting>
  <conditionalFormatting sqref="C4:O4">
    <cfRule type="expression" dxfId="18" priority="67" stopIfTrue="1">
      <formula>$B$4&lt;&gt;""</formula>
    </cfRule>
  </conditionalFormatting>
  <conditionalFormatting sqref="B4">
    <cfRule type="expression" dxfId="17" priority="36" stopIfTrue="1">
      <formula>$B$4&lt;&gt;""</formula>
    </cfRule>
  </conditionalFormatting>
  <conditionalFormatting sqref="B6:O7">
    <cfRule type="expression" dxfId="16" priority="35" stopIfTrue="1">
      <formula>$B$6&lt;&gt;""</formula>
    </cfRule>
  </conditionalFormatting>
  <conditionalFormatting sqref="E1">
    <cfRule type="expression" dxfId="15" priority="34" stopIfTrue="1">
      <formula>$E$1&lt;&gt;""</formula>
    </cfRule>
  </conditionalFormatting>
  <conditionalFormatting sqref="C3:O3">
    <cfRule type="expression" dxfId="14" priority="33">
      <formula>$B$3&lt;&gt;""</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4768-6E91-49F4-8774-31B6A2E7A9AE}">
  <dimension ref="A1:J451"/>
  <sheetViews>
    <sheetView tabSelected="1" view="pageBreakPreview" zoomScaleSheetLayoutView="100" workbookViewId="0">
      <selection activeCell="A14" sqref="A14"/>
    </sheetView>
  </sheetViews>
  <sheetFormatPr defaultColWidth="9" defaultRowHeight="13.2"/>
  <cols>
    <col min="1" max="1" width="33.88671875" style="354" customWidth="1"/>
    <col min="2" max="3" width="8.77734375" style="354" customWidth="1"/>
    <col min="4" max="4" width="5" style="354" customWidth="1"/>
    <col min="5" max="5" width="10.44140625" style="354" customWidth="1"/>
    <col min="6" max="6" width="17.44140625" style="354" customWidth="1"/>
    <col min="7" max="7" width="13.88671875" style="354" customWidth="1"/>
    <col min="8" max="8" width="9" style="354" customWidth="1"/>
    <col min="9" max="16384" width="9" style="354"/>
  </cols>
  <sheetData>
    <row r="1" spans="1:10" ht="30" customHeight="1">
      <c r="A1" s="372" t="s">
        <v>121</v>
      </c>
      <c r="B1" s="372"/>
      <c r="C1" s="372"/>
      <c r="D1" s="372"/>
      <c r="E1" s="372"/>
      <c r="F1" s="372"/>
      <c r="G1" s="372"/>
    </row>
    <row r="2" spans="1:10" ht="30" customHeight="1">
      <c r="G2" s="371" t="s">
        <v>0</v>
      </c>
    </row>
    <row r="3" spans="1:10" ht="30" customHeight="1">
      <c r="A3" s="369" t="s">
        <v>182</v>
      </c>
      <c r="B3" s="370" t="s">
        <v>181</v>
      </c>
      <c r="C3" s="370"/>
      <c r="D3" s="370"/>
      <c r="E3" s="370"/>
    </row>
    <row r="4" spans="1:10" ht="30" customHeight="1">
      <c r="A4" s="369" t="s">
        <v>180</v>
      </c>
      <c r="B4" s="368" t="s">
        <v>179</v>
      </c>
      <c r="C4" s="368"/>
      <c r="D4" s="368"/>
      <c r="E4" s="368"/>
      <c r="J4" s="367"/>
    </row>
    <row r="5" spans="1:10" ht="30" customHeight="1">
      <c r="A5" s="369"/>
      <c r="B5" s="368"/>
      <c r="C5" s="368"/>
      <c r="D5" s="368"/>
      <c r="E5" s="368"/>
      <c r="J5" s="367"/>
    </row>
    <row r="6" spans="1:10" ht="26.25" customHeight="1">
      <c r="E6" s="366" t="s">
        <v>129</v>
      </c>
    </row>
    <row r="7" spans="1:10" ht="26.25" customHeight="1">
      <c r="E7" s="366" t="s">
        <v>9</v>
      </c>
    </row>
    <row r="8" spans="1:10" ht="30" customHeight="1">
      <c r="E8" s="366"/>
    </row>
    <row r="9" spans="1:10" ht="26.1" customHeight="1">
      <c r="A9" s="358" t="s">
        <v>125</v>
      </c>
      <c r="B9" s="358" t="s">
        <v>126</v>
      </c>
      <c r="C9" s="358" t="s">
        <v>127</v>
      </c>
      <c r="D9" s="365" t="s">
        <v>128</v>
      </c>
      <c r="E9" s="364"/>
      <c r="F9" s="358" t="s">
        <v>117</v>
      </c>
      <c r="G9" s="358" t="s">
        <v>130</v>
      </c>
    </row>
    <row r="10" spans="1:10" ht="26.1" customHeight="1">
      <c r="A10" s="360" t="s">
        <v>178</v>
      </c>
      <c r="B10" s="359">
        <v>1</v>
      </c>
      <c r="C10" s="358" t="s">
        <v>18</v>
      </c>
      <c r="D10" s="357"/>
      <c r="E10" s="356"/>
      <c r="F10" s="355"/>
      <c r="G10" s="355"/>
    </row>
    <row r="11" spans="1:10" ht="26.1" customHeight="1">
      <c r="A11" s="360" t="s">
        <v>177</v>
      </c>
      <c r="B11" s="359">
        <v>1</v>
      </c>
      <c r="C11" s="358" t="s">
        <v>18</v>
      </c>
      <c r="D11" s="357"/>
      <c r="E11" s="356"/>
      <c r="F11" s="355"/>
      <c r="G11" s="355"/>
    </row>
    <row r="12" spans="1:10" ht="26.1" customHeight="1">
      <c r="A12" s="363" t="s">
        <v>176</v>
      </c>
      <c r="B12" s="359">
        <v>1</v>
      </c>
      <c r="C12" s="358" t="s">
        <v>18</v>
      </c>
      <c r="D12" s="357"/>
      <c r="E12" s="356"/>
      <c r="F12" s="355"/>
      <c r="G12" s="355"/>
    </row>
    <row r="13" spans="1:10" ht="26.1" customHeight="1">
      <c r="A13" s="361" t="s">
        <v>175</v>
      </c>
      <c r="B13" s="359">
        <v>1</v>
      </c>
      <c r="C13" s="358" t="s">
        <v>18</v>
      </c>
      <c r="D13" s="357"/>
      <c r="E13" s="356"/>
      <c r="F13" s="355"/>
      <c r="G13" s="355"/>
    </row>
    <row r="14" spans="1:10" ht="26.1" customHeight="1">
      <c r="A14" s="361" t="s">
        <v>174</v>
      </c>
      <c r="B14" s="359">
        <v>1</v>
      </c>
      <c r="C14" s="358" t="s">
        <v>18</v>
      </c>
      <c r="D14" s="357"/>
      <c r="E14" s="356"/>
      <c r="F14" s="355"/>
      <c r="G14" s="355"/>
    </row>
    <row r="15" spans="1:10" ht="26.1" customHeight="1">
      <c r="A15" s="361" t="s">
        <v>173</v>
      </c>
      <c r="B15" s="359">
        <v>1</v>
      </c>
      <c r="C15" s="358" t="s">
        <v>18</v>
      </c>
      <c r="D15" s="357"/>
      <c r="E15" s="356"/>
      <c r="F15" s="355"/>
      <c r="G15" s="355"/>
    </row>
    <row r="16" spans="1:10" ht="26.1" customHeight="1">
      <c r="A16" s="361" t="s">
        <v>172</v>
      </c>
      <c r="B16" s="359">
        <v>1</v>
      </c>
      <c r="C16" s="358" t="s">
        <v>18</v>
      </c>
      <c r="D16" s="357"/>
      <c r="E16" s="356"/>
      <c r="F16" s="355"/>
      <c r="G16" s="355"/>
    </row>
    <row r="17" spans="1:7" ht="26.1" customHeight="1">
      <c r="A17" s="363" t="s">
        <v>171</v>
      </c>
      <c r="B17" s="359">
        <v>1</v>
      </c>
      <c r="C17" s="358" t="s">
        <v>18</v>
      </c>
      <c r="D17" s="357"/>
      <c r="E17" s="356"/>
      <c r="F17" s="355"/>
      <c r="G17" s="355"/>
    </row>
    <row r="18" spans="1:7" ht="26.1" customHeight="1">
      <c r="A18" s="361" t="s">
        <v>170</v>
      </c>
      <c r="B18" s="359">
        <v>1</v>
      </c>
      <c r="C18" s="358" t="s">
        <v>18</v>
      </c>
      <c r="D18" s="357"/>
      <c r="E18" s="356"/>
      <c r="F18" s="355"/>
      <c r="G18" s="355"/>
    </row>
    <row r="19" spans="1:7" ht="26.1" customHeight="1">
      <c r="A19" s="361" t="s">
        <v>169</v>
      </c>
      <c r="B19" s="359">
        <v>1</v>
      </c>
      <c r="C19" s="358" t="s">
        <v>18</v>
      </c>
      <c r="D19" s="357"/>
      <c r="E19" s="356"/>
      <c r="F19" s="355"/>
      <c r="G19" s="355"/>
    </row>
    <row r="20" spans="1:7" ht="26.1" customHeight="1">
      <c r="A20" s="361" t="s">
        <v>168</v>
      </c>
      <c r="B20" s="359">
        <v>1</v>
      </c>
      <c r="C20" s="358" t="s">
        <v>18</v>
      </c>
      <c r="D20" s="357"/>
      <c r="E20" s="356"/>
      <c r="F20" s="355"/>
      <c r="G20" s="355"/>
    </row>
    <row r="21" spans="1:7" ht="26.1" customHeight="1">
      <c r="A21" s="363" t="s">
        <v>167</v>
      </c>
      <c r="B21" s="359">
        <v>1</v>
      </c>
      <c r="C21" s="358" t="s">
        <v>18</v>
      </c>
      <c r="D21" s="357"/>
      <c r="E21" s="356"/>
      <c r="F21" s="355"/>
      <c r="G21" s="355"/>
    </row>
    <row r="22" spans="1:7" ht="26.1" customHeight="1">
      <c r="A22" s="361" t="s">
        <v>166</v>
      </c>
      <c r="B22" s="359">
        <v>1</v>
      </c>
      <c r="C22" s="358" t="s">
        <v>18</v>
      </c>
      <c r="D22" s="357"/>
      <c r="E22" s="356"/>
      <c r="F22" s="355"/>
      <c r="G22" s="355"/>
    </row>
    <row r="23" spans="1:7" ht="26.1" customHeight="1">
      <c r="A23" s="361" t="s">
        <v>165</v>
      </c>
      <c r="B23" s="359">
        <v>1</v>
      </c>
      <c r="C23" s="358" t="s">
        <v>18</v>
      </c>
      <c r="D23" s="357"/>
      <c r="E23" s="356"/>
      <c r="F23" s="355"/>
      <c r="G23" s="355"/>
    </row>
    <row r="24" spans="1:7" ht="26.1" customHeight="1">
      <c r="A24" s="361" t="s">
        <v>164</v>
      </c>
      <c r="B24" s="359">
        <v>1</v>
      </c>
      <c r="C24" s="358" t="s">
        <v>18</v>
      </c>
      <c r="D24" s="357"/>
      <c r="E24" s="356"/>
      <c r="F24" s="355"/>
      <c r="G24" s="355"/>
    </row>
    <row r="25" spans="1:7" ht="26.1" customHeight="1">
      <c r="A25" s="361" t="s">
        <v>163</v>
      </c>
      <c r="B25" s="359">
        <v>1</v>
      </c>
      <c r="C25" s="358" t="s">
        <v>18</v>
      </c>
      <c r="D25" s="357"/>
      <c r="E25" s="356"/>
      <c r="F25" s="355"/>
      <c r="G25" s="355"/>
    </row>
    <row r="26" spans="1:7" ht="26.1" customHeight="1">
      <c r="A26" s="361" t="s">
        <v>162</v>
      </c>
      <c r="B26" s="359">
        <v>1</v>
      </c>
      <c r="C26" s="358" t="s">
        <v>18</v>
      </c>
      <c r="D26" s="357"/>
      <c r="E26" s="356"/>
      <c r="F26" s="355"/>
      <c r="G26" s="355"/>
    </row>
    <row r="27" spans="1:7" ht="26.1" customHeight="1">
      <c r="A27" s="363" t="s">
        <v>161</v>
      </c>
      <c r="B27" s="359">
        <v>1</v>
      </c>
      <c r="C27" s="358" t="s">
        <v>18</v>
      </c>
      <c r="D27" s="357"/>
      <c r="E27" s="356"/>
      <c r="F27" s="355"/>
      <c r="G27" s="355"/>
    </row>
    <row r="28" spans="1:7" ht="26.1" customHeight="1">
      <c r="A28" s="361" t="s">
        <v>160</v>
      </c>
      <c r="B28" s="359">
        <v>1</v>
      </c>
      <c r="C28" s="358" t="s">
        <v>18</v>
      </c>
      <c r="D28" s="357"/>
      <c r="E28" s="356"/>
      <c r="F28" s="355"/>
      <c r="G28" s="355"/>
    </row>
    <row r="29" spans="1:7" ht="26.1" customHeight="1">
      <c r="A29" s="360" t="s">
        <v>159</v>
      </c>
      <c r="B29" s="359">
        <v>1</v>
      </c>
      <c r="C29" s="358" t="s">
        <v>18</v>
      </c>
      <c r="D29" s="357"/>
      <c r="E29" s="356"/>
      <c r="F29" s="355"/>
      <c r="G29" s="355"/>
    </row>
    <row r="30" spans="1:7" ht="26.1" customHeight="1">
      <c r="A30" s="363" t="s">
        <v>158</v>
      </c>
      <c r="B30" s="359">
        <v>1</v>
      </c>
      <c r="C30" s="358" t="s">
        <v>18</v>
      </c>
      <c r="D30" s="357"/>
      <c r="E30" s="356"/>
      <c r="F30" s="355"/>
      <c r="G30" s="355"/>
    </row>
    <row r="31" spans="1:7" ht="26.1" customHeight="1">
      <c r="A31" s="361" t="s">
        <v>158</v>
      </c>
      <c r="B31" s="359">
        <v>1</v>
      </c>
      <c r="C31" s="358" t="s">
        <v>18</v>
      </c>
      <c r="D31" s="357"/>
      <c r="E31" s="356"/>
      <c r="F31" s="355"/>
      <c r="G31" s="355"/>
    </row>
    <row r="32" spans="1:7" ht="26.1" customHeight="1">
      <c r="A32" s="360" t="s">
        <v>157</v>
      </c>
      <c r="B32" s="359">
        <v>1</v>
      </c>
      <c r="C32" s="358" t="s">
        <v>18</v>
      </c>
      <c r="D32" s="357"/>
      <c r="E32" s="356"/>
      <c r="F32" s="355"/>
      <c r="G32" s="355"/>
    </row>
    <row r="33" spans="1:7" ht="27.9" customHeight="1">
      <c r="A33" s="355" t="s">
        <v>156</v>
      </c>
      <c r="B33" s="359">
        <v>1</v>
      </c>
      <c r="C33" s="358" t="s">
        <v>18</v>
      </c>
      <c r="D33" s="362"/>
      <c r="E33" s="356"/>
      <c r="F33" s="355"/>
      <c r="G33" s="355"/>
    </row>
    <row r="34" spans="1:7" ht="27.9" customHeight="1">
      <c r="A34" s="355" t="s">
        <v>155</v>
      </c>
      <c r="B34" s="359">
        <v>1</v>
      </c>
      <c r="C34" s="358" t="s">
        <v>18</v>
      </c>
      <c r="D34" s="362"/>
      <c r="E34" s="356"/>
      <c r="F34" s="355"/>
      <c r="G34" s="355"/>
    </row>
    <row r="35" spans="1:7" ht="26.1" customHeight="1">
      <c r="A35" s="363" t="s">
        <v>154</v>
      </c>
      <c r="B35" s="359">
        <v>1</v>
      </c>
      <c r="C35" s="358" t="s">
        <v>18</v>
      </c>
      <c r="D35" s="357"/>
      <c r="E35" s="356"/>
      <c r="F35" s="355"/>
      <c r="G35" s="355"/>
    </row>
    <row r="36" spans="1:7" ht="26.1" customHeight="1">
      <c r="A36" s="361" t="s">
        <v>153</v>
      </c>
      <c r="B36" s="359">
        <v>1</v>
      </c>
      <c r="C36" s="358" t="s">
        <v>18</v>
      </c>
      <c r="D36" s="357"/>
      <c r="E36" s="356"/>
      <c r="F36" s="355"/>
      <c r="G36" s="355"/>
    </row>
    <row r="37" spans="1:7" ht="26.1" customHeight="1">
      <c r="A37" s="363" t="s">
        <v>152</v>
      </c>
      <c r="B37" s="359">
        <v>1</v>
      </c>
      <c r="C37" s="358" t="s">
        <v>18</v>
      </c>
      <c r="D37" s="357"/>
      <c r="E37" s="356"/>
      <c r="F37" s="355"/>
      <c r="G37" s="355"/>
    </row>
    <row r="38" spans="1:7" ht="26.1" customHeight="1">
      <c r="A38" s="361" t="s">
        <v>151</v>
      </c>
      <c r="B38" s="359">
        <v>1</v>
      </c>
      <c r="C38" s="358" t="s">
        <v>18</v>
      </c>
      <c r="D38" s="357"/>
      <c r="E38" s="356"/>
      <c r="F38" s="355"/>
      <c r="G38" s="355"/>
    </row>
    <row r="39" spans="1:7" ht="27.9" customHeight="1">
      <c r="A39" s="355" t="s">
        <v>150</v>
      </c>
      <c r="B39" s="359">
        <v>1</v>
      </c>
      <c r="C39" s="358" t="s">
        <v>18</v>
      </c>
      <c r="D39" s="362"/>
      <c r="E39" s="356"/>
      <c r="F39" s="355"/>
      <c r="G39" s="355"/>
    </row>
    <row r="40" spans="1:7" ht="27.9" customHeight="1">
      <c r="A40" s="355" t="s">
        <v>149</v>
      </c>
      <c r="B40" s="359">
        <v>1</v>
      </c>
      <c r="C40" s="358" t="s">
        <v>18</v>
      </c>
      <c r="D40" s="362"/>
      <c r="E40" s="356"/>
      <c r="F40" s="355"/>
      <c r="G40" s="355"/>
    </row>
    <row r="41" spans="1:7" ht="26.1" customHeight="1">
      <c r="A41" s="363" t="s">
        <v>148</v>
      </c>
      <c r="B41" s="359">
        <v>1</v>
      </c>
      <c r="C41" s="358" t="s">
        <v>18</v>
      </c>
      <c r="D41" s="357"/>
      <c r="E41" s="356"/>
      <c r="F41" s="355"/>
      <c r="G41" s="355"/>
    </row>
    <row r="42" spans="1:7" ht="27.9" customHeight="1">
      <c r="A42" s="355" t="s">
        <v>147</v>
      </c>
      <c r="B42" s="359">
        <v>1</v>
      </c>
      <c r="C42" s="358" t="s">
        <v>18</v>
      </c>
      <c r="D42" s="362"/>
      <c r="E42" s="356"/>
      <c r="F42" s="355"/>
      <c r="G42" s="355"/>
    </row>
    <row r="43" spans="1:7" ht="26.1" customHeight="1">
      <c r="A43" s="361" t="s">
        <v>146</v>
      </c>
      <c r="B43" s="359">
        <v>1</v>
      </c>
      <c r="C43" s="358" t="s">
        <v>18</v>
      </c>
      <c r="D43" s="357"/>
      <c r="E43" s="356"/>
      <c r="F43" s="355"/>
      <c r="G43" s="355"/>
    </row>
    <row r="44" spans="1:7" ht="26.1" customHeight="1">
      <c r="A44" s="360" t="s">
        <v>145</v>
      </c>
      <c r="B44" s="359">
        <v>1</v>
      </c>
      <c r="C44" s="358" t="s">
        <v>18</v>
      </c>
      <c r="D44" s="357"/>
      <c r="E44" s="356"/>
      <c r="F44" s="355"/>
      <c r="G44" s="355"/>
    </row>
    <row r="45" spans="1:7" ht="24.75" customHeight="1"/>
    <row r="46" spans="1:7" ht="24.75" customHeight="1"/>
    <row r="47" spans="1:7" ht="24.75" customHeight="1"/>
    <row r="48" spans="1:7"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sheetData>
  <mergeCells count="2">
    <mergeCell ref="A1:G1"/>
    <mergeCell ref="D9:E9"/>
  </mergeCells>
  <phoneticPr fontId="65"/>
  <pageMargins left="0.78740157480314965" right="0.19685039370078741" top="0.78740157480314965" bottom="0.19685039370078741"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view="pageBreakPreview" zoomScaleNormal="80" zoomScaleSheetLayoutView="100" workbookViewId="0">
      <selection activeCell="J26" sqref="J26:O26"/>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294"/>
      <c r="F1" s="294"/>
      <c r="G1" s="294"/>
      <c r="H1" s="294"/>
      <c r="I1" s="294"/>
      <c r="J1" s="294"/>
      <c r="K1" s="294"/>
      <c r="L1" s="294"/>
      <c r="M1" s="294"/>
      <c r="N1" s="294"/>
      <c r="O1" s="294"/>
      <c r="P1" s="342" t="s">
        <v>140</v>
      </c>
      <c r="Q1" s="342"/>
      <c r="R1" s="342"/>
      <c r="S1" s="343"/>
      <c r="T1" s="343"/>
      <c r="U1" s="77"/>
      <c r="V1" s="77"/>
      <c r="W1" s="7"/>
    </row>
    <row r="2" spans="1:24" ht="17.25" customHeight="1">
      <c r="A2" s="7"/>
      <c r="B2" s="9"/>
      <c r="C2" s="9"/>
      <c r="D2" s="9"/>
      <c r="E2" s="294"/>
      <c r="F2" s="294"/>
      <c r="G2" s="294"/>
      <c r="H2" s="294"/>
      <c r="I2" s="294"/>
      <c r="J2" s="294"/>
      <c r="K2" s="294"/>
      <c r="L2" s="294"/>
      <c r="M2" s="294"/>
      <c r="N2" s="294"/>
      <c r="O2" s="294"/>
      <c r="P2" s="295" t="s">
        <v>22</v>
      </c>
      <c r="Q2" s="296"/>
      <c r="R2" s="296"/>
      <c r="S2" s="296"/>
      <c r="T2" s="297"/>
      <c r="U2" s="77"/>
      <c r="V2" s="77"/>
      <c r="W2" s="7"/>
    </row>
    <row r="3" spans="1:24" ht="15" customHeight="1">
      <c r="A3" s="7"/>
      <c r="B3" s="10"/>
      <c r="C3" s="13"/>
      <c r="D3" s="13"/>
      <c r="E3" s="13"/>
      <c r="F3" s="13"/>
      <c r="G3" s="13"/>
      <c r="H3" s="13"/>
      <c r="I3" s="13"/>
      <c r="J3" s="13"/>
      <c r="K3" s="13"/>
      <c r="L3" s="13"/>
      <c r="M3" s="13"/>
      <c r="N3" s="13"/>
      <c r="O3" s="46"/>
      <c r="P3" s="298"/>
      <c r="Q3" s="299"/>
      <c r="R3" s="299"/>
      <c r="S3" s="299"/>
      <c r="T3" s="300"/>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298"/>
      <c r="Q4" s="299"/>
      <c r="R4" s="299"/>
      <c r="S4" s="299"/>
      <c r="T4" s="300"/>
      <c r="U4" s="77"/>
      <c r="V4" s="77"/>
      <c r="W4" s="7"/>
    </row>
    <row r="5" spans="1:24" ht="15" customHeight="1">
      <c r="A5" s="7"/>
      <c r="B5" s="11"/>
      <c r="C5" s="13"/>
      <c r="D5" s="13"/>
      <c r="E5" s="13"/>
      <c r="F5" s="13"/>
      <c r="G5" s="13"/>
      <c r="H5" s="13"/>
      <c r="I5" s="26"/>
      <c r="J5" s="13"/>
      <c r="K5" s="13"/>
      <c r="L5" s="13"/>
      <c r="M5" s="13"/>
      <c r="N5" s="285" t="s">
        <v>20</v>
      </c>
      <c r="O5" s="286"/>
      <c r="P5" s="301"/>
      <c r="Q5" s="302"/>
      <c r="R5" s="302"/>
      <c r="S5" s="302"/>
      <c r="T5" s="303"/>
      <c r="U5" s="77"/>
      <c r="V5" s="77"/>
      <c r="W5" s="7"/>
    </row>
    <row r="6" spans="1:24" ht="15" customHeight="1">
      <c r="A6" s="7"/>
      <c r="B6" s="304"/>
      <c r="C6" s="304"/>
      <c r="D6" s="304"/>
      <c r="E6" s="304"/>
      <c r="F6" s="304"/>
      <c r="G6" s="304"/>
      <c r="H6" s="304"/>
      <c r="I6" s="304"/>
      <c r="J6" s="304"/>
      <c r="K6" s="304"/>
      <c r="L6" s="304"/>
      <c r="M6" s="304"/>
      <c r="N6" s="304"/>
      <c r="O6" s="304"/>
      <c r="P6" s="287" t="s">
        <v>45</v>
      </c>
      <c r="Q6" s="287"/>
      <c r="R6" s="287"/>
      <c r="S6" s="287"/>
      <c r="T6" s="287"/>
      <c r="U6" s="62"/>
      <c r="V6" s="62"/>
      <c r="W6" s="7"/>
    </row>
    <row r="7" spans="1:24" ht="13.5" customHeight="1">
      <c r="A7" s="7"/>
      <c r="B7" s="304"/>
      <c r="C7" s="304"/>
      <c r="D7" s="304"/>
      <c r="E7" s="304"/>
      <c r="F7" s="304"/>
      <c r="G7" s="304"/>
      <c r="H7" s="304"/>
      <c r="I7" s="304"/>
      <c r="J7" s="304"/>
      <c r="K7" s="304"/>
      <c r="L7" s="304"/>
      <c r="M7" s="304"/>
      <c r="N7" s="304"/>
      <c r="O7" s="304"/>
      <c r="P7" s="52"/>
      <c r="Q7" s="62"/>
      <c r="R7" s="62"/>
      <c r="S7" s="62"/>
      <c r="T7" s="62"/>
      <c r="U7" s="62"/>
      <c r="V7" s="62"/>
      <c r="W7" s="7"/>
    </row>
    <row r="8" spans="1:24" ht="13.5" customHeight="1">
      <c r="A8" s="7"/>
      <c r="B8" s="288" t="s">
        <v>1</v>
      </c>
      <c r="C8" s="288"/>
      <c r="D8" s="9"/>
      <c r="E8" s="9"/>
      <c r="F8" s="9"/>
      <c r="G8" s="9"/>
      <c r="H8" s="9"/>
      <c r="I8" s="9"/>
      <c r="J8" s="9"/>
      <c r="K8" s="9"/>
      <c r="L8" s="9"/>
      <c r="M8" s="9"/>
      <c r="N8" s="9"/>
      <c r="O8" s="9"/>
      <c r="P8" s="344" t="s">
        <v>93</v>
      </c>
      <c r="Q8" s="344"/>
      <c r="R8" s="344"/>
      <c r="S8" s="344"/>
      <c r="T8" s="344"/>
      <c r="U8" s="78"/>
      <c r="V8" s="78"/>
      <c r="W8" s="7"/>
    </row>
    <row r="9" spans="1:24" ht="14.25" customHeight="1">
      <c r="A9" s="7"/>
      <c r="B9" s="293" t="str">
        <f>発注者入力!B9</f>
        <v>春日部市長　あて</v>
      </c>
      <c r="C9" s="293"/>
      <c r="D9" s="293"/>
      <c r="E9" s="293"/>
      <c r="F9" s="293"/>
      <c r="G9" s="293"/>
      <c r="H9" s="293"/>
      <c r="I9" s="345"/>
      <c r="J9" s="9"/>
      <c r="K9" s="9"/>
      <c r="L9" s="9"/>
      <c r="M9" s="9"/>
      <c r="N9" s="9"/>
      <c r="O9" s="9"/>
      <c r="P9" s="53" t="s">
        <v>37</v>
      </c>
      <c r="Q9" s="9"/>
      <c r="R9" s="9"/>
      <c r="S9" s="14"/>
      <c r="T9" s="14"/>
      <c r="U9" s="79"/>
      <c r="V9" s="79"/>
      <c r="W9" s="7"/>
    </row>
    <row r="10" spans="1:24" ht="14.25" customHeight="1">
      <c r="A10" s="7"/>
      <c r="B10" s="9"/>
      <c r="C10" s="292"/>
      <c r="D10" s="292"/>
      <c r="E10" s="292"/>
      <c r="F10" s="292"/>
      <c r="G10" s="292"/>
      <c r="H10" s="292"/>
      <c r="I10" s="292"/>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288" t="s">
        <v>4</v>
      </c>
      <c r="K11" s="288"/>
      <c r="L11" s="288"/>
      <c r="M11" s="9"/>
      <c r="N11" s="9"/>
      <c r="O11" s="9"/>
      <c r="P11" s="54"/>
      <c r="Q11" s="9"/>
      <c r="R11" s="9"/>
      <c r="S11" s="14"/>
      <c r="T11" s="14"/>
      <c r="U11" s="79"/>
      <c r="V11" s="79"/>
      <c r="W11" s="7"/>
    </row>
    <row r="12" spans="1:24" ht="18.75" customHeight="1">
      <c r="A12" s="7"/>
      <c r="B12" s="7"/>
      <c r="C12" s="7"/>
      <c r="D12" s="7"/>
      <c r="E12" s="7"/>
      <c r="F12" s="7"/>
      <c r="G12" s="7"/>
      <c r="H12" s="7"/>
      <c r="I12" s="7"/>
      <c r="J12" s="276" t="s">
        <v>10</v>
      </c>
      <c r="K12" s="276"/>
      <c r="L12" s="346"/>
      <c r="M12" s="346"/>
      <c r="N12" s="346"/>
      <c r="O12" s="346"/>
      <c r="P12" s="346"/>
      <c r="Q12" s="346"/>
      <c r="R12" s="346"/>
      <c r="S12" s="346"/>
      <c r="T12" s="346"/>
      <c r="U12" s="346"/>
      <c r="V12" s="7"/>
      <c r="W12" s="7"/>
    </row>
    <row r="13" spans="1:24" ht="18.75" customHeight="1">
      <c r="A13" s="7"/>
      <c r="B13" s="7"/>
      <c r="C13" s="7"/>
      <c r="D13" s="7"/>
      <c r="E13" s="7"/>
      <c r="F13" s="7"/>
      <c r="G13" s="7"/>
      <c r="H13" s="7"/>
      <c r="I13" s="7"/>
      <c r="J13" s="274" t="s">
        <v>13</v>
      </c>
      <c r="K13" s="274"/>
      <c r="L13" s="339"/>
      <c r="M13" s="339"/>
      <c r="N13" s="339"/>
      <c r="O13" s="339"/>
      <c r="P13" s="339"/>
      <c r="Q13" s="339"/>
      <c r="R13" s="339"/>
      <c r="S13" s="339"/>
      <c r="T13" s="339"/>
      <c r="U13" s="339"/>
      <c r="V13" s="7"/>
      <c r="W13" s="7"/>
    </row>
    <row r="14" spans="1:24" ht="18.75" customHeight="1">
      <c r="A14" s="7"/>
      <c r="B14" s="7"/>
      <c r="C14" s="7"/>
      <c r="D14" s="7"/>
      <c r="E14" s="7"/>
      <c r="F14" s="7"/>
      <c r="G14" s="7"/>
      <c r="H14" s="7"/>
      <c r="I14" s="7"/>
      <c r="J14" s="276" t="s">
        <v>9</v>
      </c>
      <c r="K14" s="276"/>
      <c r="L14" s="339"/>
      <c r="M14" s="339"/>
      <c r="N14" s="339"/>
      <c r="O14" s="339"/>
      <c r="P14" s="339"/>
      <c r="Q14" s="339"/>
      <c r="R14" s="339"/>
      <c r="S14" s="277"/>
      <c r="T14" s="278"/>
      <c r="U14" s="80"/>
      <c r="V14" s="80"/>
      <c r="W14" s="7"/>
    </row>
    <row r="15" spans="1:24" ht="18.75" customHeight="1">
      <c r="A15" s="7"/>
      <c r="B15" s="7"/>
      <c r="C15" s="7"/>
      <c r="D15" s="7"/>
      <c r="E15" s="7"/>
      <c r="F15" s="7"/>
      <c r="G15" s="7"/>
      <c r="H15" s="7"/>
      <c r="I15" s="7"/>
      <c r="J15" s="279" t="s">
        <v>11</v>
      </c>
      <c r="K15" s="279"/>
      <c r="L15" s="340"/>
      <c r="M15" s="340"/>
      <c r="N15" s="340"/>
      <c r="O15" s="340"/>
      <c r="P15" s="340"/>
      <c r="Q15" s="340"/>
      <c r="R15" s="340"/>
      <c r="S15" s="281"/>
      <c r="T15" s="281"/>
      <c r="U15" s="281"/>
      <c r="V15" s="281"/>
      <c r="W15" s="281"/>
      <c r="X15" s="157"/>
    </row>
    <row r="16" spans="1:24" ht="18.75" customHeight="1">
      <c r="A16" s="7"/>
      <c r="B16" s="7"/>
      <c r="C16" s="7"/>
      <c r="D16" s="7"/>
      <c r="E16" s="7"/>
      <c r="F16" s="7"/>
      <c r="G16" s="7"/>
      <c r="H16" s="7"/>
      <c r="I16" s="7"/>
      <c r="J16" s="276" t="s">
        <v>17</v>
      </c>
      <c r="K16" s="276"/>
      <c r="L16" s="341"/>
      <c r="M16" s="341"/>
      <c r="N16" s="341"/>
      <c r="O16" s="341"/>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57" t="s">
        <v>5</v>
      </c>
      <c r="C18" s="258"/>
      <c r="D18" s="258"/>
      <c r="E18" s="258"/>
      <c r="F18" s="258"/>
      <c r="G18" s="258"/>
      <c r="H18" s="258"/>
      <c r="I18" s="258"/>
      <c r="J18" s="258"/>
      <c r="K18" s="258"/>
      <c r="L18" s="258"/>
      <c r="M18" s="258"/>
      <c r="N18" s="258"/>
      <c r="O18" s="258"/>
      <c r="P18" s="258"/>
      <c r="Q18" s="258"/>
      <c r="R18" s="258"/>
      <c r="S18" s="258"/>
      <c r="T18" s="258"/>
      <c r="U18" s="258"/>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59" t="s">
        <v>122</v>
      </c>
      <c r="D20" s="259"/>
      <c r="E20" s="280" t="str">
        <f>発注者入力!E20</f>
        <v>公共下水道管路施設地震対策（R8）工事</v>
      </c>
      <c r="F20" s="280"/>
      <c r="G20" s="280"/>
      <c r="H20" s="280"/>
      <c r="I20" s="280"/>
      <c r="J20" s="280"/>
      <c r="K20" s="280"/>
      <c r="L20" s="280"/>
      <c r="M20" s="280"/>
      <c r="N20" s="280"/>
      <c r="O20" s="280"/>
      <c r="P20" s="280"/>
      <c r="Q20" s="280"/>
      <c r="R20" s="280"/>
      <c r="S20" s="280"/>
      <c r="T20" s="280"/>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61" t="s">
        <v>19</v>
      </c>
      <c r="D22" s="261"/>
      <c r="E22" s="280" t="str">
        <f>発注者入力!E22</f>
        <v>春日部市中央一丁目外地内</v>
      </c>
      <c r="F22" s="280"/>
      <c r="G22" s="280"/>
      <c r="H22" s="280"/>
      <c r="I22" s="280"/>
      <c r="J22" s="280"/>
      <c r="K22" s="280"/>
      <c r="L22" s="280"/>
      <c r="M22" s="280"/>
      <c r="N22" s="280"/>
      <c r="O22" s="280"/>
      <c r="P22" s="280"/>
      <c r="Q22" s="280"/>
      <c r="R22" s="280"/>
      <c r="S22" s="280"/>
      <c r="T22" s="280"/>
      <c r="U22" s="79"/>
      <c r="V22" s="79"/>
      <c r="W22" s="7"/>
    </row>
    <row r="23" spans="1:24" ht="6.75" customHeight="1">
      <c r="A23" s="7"/>
      <c r="B23" s="9"/>
      <c r="C23" s="9"/>
      <c r="D23" s="9"/>
      <c r="E23" s="9"/>
      <c r="F23" s="9"/>
      <c r="G23" s="9"/>
      <c r="H23" s="9"/>
      <c r="I23" s="9"/>
      <c r="J23" s="9"/>
      <c r="K23" s="9"/>
      <c r="L23" s="9"/>
      <c r="M23" s="9"/>
      <c r="N23" s="9"/>
      <c r="O23" s="9"/>
      <c r="P23" s="262"/>
      <c r="Q23" s="262"/>
      <c r="R23" s="262"/>
      <c r="S23" s="262"/>
      <c r="T23" s="14"/>
      <c r="U23" s="79"/>
      <c r="V23" s="79"/>
      <c r="W23" s="7"/>
    </row>
    <row r="24" spans="1:24">
      <c r="A24" s="7"/>
      <c r="B24" s="230" t="s">
        <v>23</v>
      </c>
      <c r="C24" s="231"/>
      <c r="D24" s="231"/>
      <c r="E24" s="231"/>
      <c r="F24" s="231"/>
      <c r="G24" s="231"/>
      <c r="H24" s="231"/>
      <c r="I24" s="231"/>
      <c r="J24" s="231"/>
      <c r="K24" s="231"/>
      <c r="L24" s="231"/>
      <c r="M24" s="231"/>
      <c r="N24" s="231"/>
      <c r="O24" s="263"/>
      <c r="P24" s="267" t="s">
        <v>24</v>
      </c>
      <c r="Q24" s="267" t="s">
        <v>26</v>
      </c>
      <c r="R24" s="269" t="s">
        <v>14</v>
      </c>
      <c r="S24" s="213" t="s">
        <v>27</v>
      </c>
      <c r="T24" s="271"/>
      <c r="U24" s="79"/>
      <c r="V24" s="79"/>
      <c r="W24" s="310" t="s">
        <v>101</v>
      </c>
    </row>
    <row r="25" spans="1:24">
      <c r="A25" s="7"/>
      <c r="B25" s="264" t="s">
        <v>69</v>
      </c>
      <c r="C25" s="265"/>
      <c r="D25" s="265"/>
      <c r="E25" s="265"/>
      <c r="F25" s="265"/>
      <c r="G25" s="265"/>
      <c r="H25" s="266"/>
      <c r="I25" s="264" t="s">
        <v>70</v>
      </c>
      <c r="J25" s="265"/>
      <c r="K25" s="265"/>
      <c r="L25" s="265"/>
      <c r="M25" s="265"/>
      <c r="N25" s="265"/>
      <c r="O25" s="266"/>
      <c r="P25" s="268"/>
      <c r="Q25" s="268"/>
      <c r="R25" s="270"/>
      <c r="S25" s="272"/>
      <c r="T25" s="273"/>
      <c r="U25" s="79"/>
      <c r="V25" s="79"/>
      <c r="W25" s="311"/>
    </row>
    <row r="26" spans="1:24" ht="13.5" customHeight="1">
      <c r="A26" s="7"/>
      <c r="B26" s="198" t="s">
        <v>86</v>
      </c>
      <c r="C26" s="209" t="s">
        <v>28</v>
      </c>
      <c r="D26" s="211" t="s">
        <v>29</v>
      </c>
      <c r="E26" s="211"/>
      <c r="F26" s="211"/>
      <c r="G26" s="211"/>
      <c r="H26" s="212"/>
      <c r="I26" s="27" t="s">
        <v>15</v>
      </c>
      <c r="J26" s="251" t="s">
        <v>30</v>
      </c>
      <c r="K26" s="251"/>
      <c r="L26" s="251"/>
      <c r="M26" s="251"/>
      <c r="N26" s="251"/>
      <c r="O26" s="252"/>
      <c r="P26" s="63" t="str">
        <f>IF(発注者入力!P26="","",発注者入力!P26)</f>
        <v/>
      </c>
      <c r="Q26" s="63" t="str">
        <f>IF(P26="○",2,"－")</f>
        <v>－</v>
      </c>
      <c r="R26" s="135"/>
      <c r="S26" s="253" t="str">
        <f>IF(P26="○","様式ア(ア)","－")</f>
        <v>－</v>
      </c>
      <c r="T26" s="254"/>
      <c r="U26" s="81" t="str">
        <f t="shared" ref="U26:U39" si="0">IF(AND(P26="○",R26=""),"←入力",IF(OR(AND(P26="○",R26&lt;&gt;""),AND(P26="",R26=""),AND(P26="",R26="－")),"","←入力不要"))</f>
        <v/>
      </c>
      <c r="V26" s="81"/>
      <c r="W26" s="147"/>
    </row>
    <row r="27" spans="1:24">
      <c r="A27" s="7"/>
      <c r="B27" s="199"/>
      <c r="C27" s="210"/>
      <c r="D27" s="187"/>
      <c r="E27" s="187"/>
      <c r="F27" s="187"/>
      <c r="G27" s="187"/>
      <c r="H27" s="188"/>
      <c r="I27" s="17" t="s">
        <v>58</v>
      </c>
      <c r="J27" s="187" t="str">
        <f>発注者入力!J27</f>
        <v>施工実績【マンホール耐震化工事】</v>
      </c>
      <c r="K27" s="187"/>
      <c r="L27" s="187"/>
      <c r="M27" s="187"/>
      <c r="N27" s="187"/>
      <c r="O27" s="188"/>
      <c r="P27" s="64" t="str">
        <f>IF(発注者入力!P27="","",発注者入力!P27)</f>
        <v>○</v>
      </c>
      <c r="Q27" s="64">
        <f>IF(P27="○",1,"－")</f>
        <v>1</v>
      </c>
      <c r="R27" s="136"/>
      <c r="S27" s="219" t="str">
        <f>IF(P27="○","様式ア(イ)","－")</f>
        <v>様式ア(イ)</v>
      </c>
      <c r="T27" s="219"/>
      <c r="U27" s="81" t="str">
        <f t="shared" si="0"/>
        <v>←入力</v>
      </c>
      <c r="V27" s="81"/>
      <c r="W27" s="148"/>
    </row>
    <row r="28" spans="1:24">
      <c r="A28" s="7"/>
      <c r="B28" s="199"/>
      <c r="C28" s="213" t="s">
        <v>34</v>
      </c>
      <c r="D28" s="183" t="s">
        <v>38</v>
      </c>
      <c r="E28" s="183"/>
      <c r="F28" s="183"/>
      <c r="G28" s="183"/>
      <c r="H28" s="184"/>
      <c r="I28" s="18" t="s">
        <v>15</v>
      </c>
      <c r="J28" s="214" t="s">
        <v>35</v>
      </c>
      <c r="K28" s="214"/>
      <c r="L28" s="214"/>
      <c r="M28" s="214"/>
      <c r="N28" s="214"/>
      <c r="O28" s="215"/>
      <c r="P28" s="65" t="str">
        <f>IF(発注者入力!P28="","",発注者入力!P28)</f>
        <v>○</v>
      </c>
      <c r="Q28" s="65">
        <f>IF(P28="○",1,"－")</f>
        <v>1</v>
      </c>
      <c r="R28" s="137"/>
      <c r="S28" s="216" t="str">
        <f>IF(P28="○","様式イ(ア)","－")</f>
        <v>様式イ(ア)</v>
      </c>
      <c r="T28" s="216"/>
      <c r="U28" s="81" t="str">
        <f t="shared" si="0"/>
        <v>←入力</v>
      </c>
      <c r="V28" s="81"/>
      <c r="W28" s="149"/>
    </row>
    <row r="29" spans="1:24">
      <c r="A29" s="7"/>
      <c r="B29" s="199"/>
      <c r="C29" s="210"/>
      <c r="D29" s="187"/>
      <c r="E29" s="187"/>
      <c r="F29" s="187"/>
      <c r="G29" s="187"/>
      <c r="H29" s="188"/>
      <c r="I29" s="28" t="s">
        <v>58</v>
      </c>
      <c r="J29" s="246" t="s">
        <v>12</v>
      </c>
      <c r="K29" s="337"/>
      <c r="L29" s="337"/>
      <c r="M29" s="337"/>
      <c r="N29" s="337"/>
      <c r="O29" s="338"/>
      <c r="P29" s="64" t="str">
        <f>IF(発注者入力!P29="","",発注者入力!P29)</f>
        <v>○</v>
      </c>
      <c r="Q29" s="64">
        <f>IF(P29="○",1,"－")</f>
        <v>1</v>
      </c>
      <c r="R29" s="136"/>
      <c r="S29" s="219" t="str">
        <f>IF(P29="○","様式イ(イ)","－")</f>
        <v>様式イ(イ)</v>
      </c>
      <c r="T29" s="219"/>
      <c r="U29" s="81" t="str">
        <f t="shared" si="0"/>
        <v>←入力</v>
      </c>
      <c r="V29" s="81"/>
      <c r="W29" s="148"/>
    </row>
    <row r="30" spans="1:24">
      <c r="A30" s="7"/>
      <c r="B30" s="199"/>
      <c r="C30" s="213" t="s">
        <v>40</v>
      </c>
      <c r="D30" s="183" t="s">
        <v>41</v>
      </c>
      <c r="E30" s="183"/>
      <c r="F30" s="183"/>
      <c r="G30" s="183"/>
      <c r="H30" s="184"/>
      <c r="I30" s="29" t="s">
        <v>15</v>
      </c>
      <c r="J30" s="214" t="s">
        <v>30</v>
      </c>
      <c r="K30" s="214"/>
      <c r="L30" s="214"/>
      <c r="M30" s="214"/>
      <c r="N30" s="214"/>
      <c r="O30" s="215"/>
      <c r="P30" s="65" t="str">
        <f>IF(発注者入力!P30="","",発注者入力!P30)</f>
        <v>○</v>
      </c>
      <c r="Q30" s="65">
        <f>IF(P30="○",2,"－")</f>
        <v>2</v>
      </c>
      <c r="R30" s="137"/>
      <c r="S30" s="216" t="str">
        <f>IF(P30="○","様式ウ(ア)","－")</f>
        <v>様式ウ(ア)</v>
      </c>
      <c r="T30" s="216"/>
      <c r="U30" s="81" t="str">
        <f t="shared" si="0"/>
        <v>←入力</v>
      </c>
      <c r="V30" s="81"/>
      <c r="W30" s="149"/>
    </row>
    <row r="31" spans="1:24" ht="13.5" customHeight="1">
      <c r="A31" s="7"/>
      <c r="B31" s="199"/>
      <c r="C31" s="210"/>
      <c r="D31" s="187"/>
      <c r="E31" s="187"/>
      <c r="F31" s="187"/>
      <c r="G31" s="187"/>
      <c r="H31" s="188"/>
      <c r="I31" s="30" t="s">
        <v>58</v>
      </c>
      <c r="J31" s="217" t="str">
        <f>発注者入力!J31</f>
        <v>施工経験</v>
      </c>
      <c r="K31" s="217"/>
      <c r="L31" s="217"/>
      <c r="M31" s="217"/>
      <c r="N31" s="217"/>
      <c r="O31" s="218"/>
      <c r="P31" s="64" t="str">
        <f>IF(発注者入力!P31="","",発注者入力!P31)</f>
        <v/>
      </c>
      <c r="Q31" s="64" t="str">
        <f>IF(P31="○",1,"－")</f>
        <v>－</v>
      </c>
      <c r="R31" s="136"/>
      <c r="S31" s="219" t="str">
        <f>IF(P31="○","様式ウ(イ)","－")</f>
        <v>－</v>
      </c>
      <c r="T31" s="219"/>
      <c r="U31" s="81" t="str">
        <f t="shared" si="0"/>
        <v/>
      </c>
      <c r="V31" s="81"/>
      <c r="W31" s="148"/>
    </row>
    <row r="32" spans="1:24">
      <c r="A32" s="7"/>
      <c r="B32" s="199"/>
      <c r="C32" s="180" t="s">
        <v>42</v>
      </c>
      <c r="D32" s="192" t="s">
        <v>54</v>
      </c>
      <c r="E32" s="192"/>
      <c r="F32" s="192"/>
      <c r="G32" s="192"/>
      <c r="H32" s="193"/>
      <c r="I32" s="31" t="s">
        <v>15</v>
      </c>
      <c r="J32" s="220" t="s">
        <v>133</v>
      </c>
      <c r="K32" s="220"/>
      <c r="L32" s="220"/>
      <c r="M32" s="220"/>
      <c r="N32" s="220"/>
      <c r="O32" s="221"/>
      <c r="P32" s="65" t="str">
        <f>IF(発注者入力!P32="","",発注者入力!P32)</f>
        <v>○</v>
      </c>
      <c r="Q32" s="65" t="str">
        <f>IF(P32="○","-1～-6","－")</f>
        <v>-1～-6</v>
      </c>
      <c r="R32" s="137"/>
      <c r="S32" s="222" t="str">
        <f>IF(P32="○","様式カ（ア）～（ウ）","－")</f>
        <v>様式カ（ア）～（ウ）</v>
      </c>
      <c r="T32" s="222"/>
      <c r="U32" s="81" t="str">
        <f t="shared" si="0"/>
        <v>←入力</v>
      </c>
      <c r="V32" s="81"/>
      <c r="W32" s="149"/>
    </row>
    <row r="33" spans="1:23">
      <c r="A33" s="7"/>
      <c r="B33" s="199"/>
      <c r="C33" s="181"/>
      <c r="D33" s="194"/>
      <c r="E33" s="194"/>
      <c r="F33" s="194"/>
      <c r="G33" s="194"/>
      <c r="H33" s="195"/>
      <c r="I33" s="32" t="s">
        <v>58</v>
      </c>
      <c r="J33" s="41" t="s">
        <v>134</v>
      </c>
      <c r="K33" s="41"/>
      <c r="L33" s="41"/>
      <c r="M33" s="41"/>
      <c r="N33" s="41"/>
      <c r="O33" s="49"/>
      <c r="P33" s="66" t="str">
        <f>IF(発注者入力!P33="","",発注者入力!P33)</f>
        <v>○</v>
      </c>
      <c r="Q33" s="66">
        <f>IF(P33="○",-1,"－")</f>
        <v>-1</v>
      </c>
      <c r="R33" s="138"/>
      <c r="S33" s="223" t="str">
        <f>IF(P33="○","様式カ（ア）～（ウ）","－")</f>
        <v>様式カ（ア）～（ウ）</v>
      </c>
      <c r="T33" s="223"/>
      <c r="U33" s="81" t="str">
        <f t="shared" si="0"/>
        <v>←入力</v>
      </c>
      <c r="V33" s="81"/>
      <c r="W33" s="150"/>
    </row>
    <row r="34" spans="1:23">
      <c r="A34" s="7"/>
      <c r="B34" s="199"/>
      <c r="C34" s="181"/>
      <c r="D34" s="194"/>
      <c r="E34" s="194"/>
      <c r="F34" s="194"/>
      <c r="G34" s="194"/>
      <c r="H34" s="195"/>
      <c r="I34" s="33" t="s">
        <v>51</v>
      </c>
      <c r="J34" s="42" t="s">
        <v>135</v>
      </c>
      <c r="K34" s="42"/>
      <c r="L34" s="42"/>
      <c r="M34" s="42"/>
      <c r="N34" s="42"/>
      <c r="O34" s="50"/>
      <c r="P34" s="64" t="str">
        <f>IF(発注者入力!P34="","",発注者入力!P34)</f>
        <v>○</v>
      </c>
      <c r="Q34" s="64">
        <f>IF(P34="○",-1,"－")</f>
        <v>-1</v>
      </c>
      <c r="R34" s="136"/>
      <c r="S34" s="224" t="str">
        <f>IF(P34="○","様式カ（ア）～（ウ）","－")</f>
        <v>様式カ（ア）～（ウ）</v>
      </c>
      <c r="T34" s="224"/>
      <c r="U34" s="81" t="str">
        <f t="shared" si="0"/>
        <v>←入力</v>
      </c>
      <c r="V34" s="81"/>
      <c r="W34" s="150"/>
    </row>
    <row r="35" spans="1:23">
      <c r="A35" s="7"/>
      <c r="B35" s="199"/>
      <c r="C35" s="180" t="s">
        <v>116</v>
      </c>
      <c r="D35" s="183" t="s">
        <v>29</v>
      </c>
      <c r="E35" s="183"/>
      <c r="F35" s="183"/>
      <c r="G35" s="183"/>
      <c r="H35" s="184"/>
      <c r="I35" s="34" t="s">
        <v>15</v>
      </c>
      <c r="J35" s="248" t="s">
        <v>32</v>
      </c>
      <c r="K35" s="248"/>
      <c r="L35" s="248"/>
      <c r="M35" s="248"/>
      <c r="N35" s="248"/>
      <c r="O35" s="249"/>
      <c r="P35" s="63" t="str">
        <f>IF(発注者入力!P35="","",発注者入力!P35)</f>
        <v/>
      </c>
      <c r="Q35" s="63" t="str">
        <f>IF(P35="○",1,"－")</f>
        <v>－</v>
      </c>
      <c r="R35" s="135"/>
      <c r="S35" s="250" t="str">
        <f>IF(P35="○","様式キ(ア)","－")</f>
        <v>－</v>
      </c>
      <c r="T35" s="250"/>
      <c r="U35" s="81" t="str">
        <f t="shared" si="0"/>
        <v/>
      </c>
      <c r="V35" s="81"/>
      <c r="W35" s="150"/>
    </row>
    <row r="36" spans="1:23">
      <c r="A36" s="7"/>
      <c r="B36" s="199"/>
      <c r="C36" s="181"/>
      <c r="D36" s="185"/>
      <c r="E36" s="185"/>
      <c r="F36" s="185"/>
      <c r="G36" s="185"/>
      <c r="H36" s="186"/>
      <c r="I36" s="35" t="s">
        <v>58</v>
      </c>
      <c r="J36" s="217" t="s">
        <v>6</v>
      </c>
      <c r="K36" s="217"/>
      <c r="L36" s="217"/>
      <c r="M36" s="217"/>
      <c r="N36" s="217"/>
      <c r="O36" s="218"/>
      <c r="P36" s="66" t="str">
        <f>IF(発注者入力!P36="","",発注者入力!P36)</f>
        <v>○</v>
      </c>
      <c r="Q36" s="66">
        <f>IF(P36="○",1.5,"－")</f>
        <v>1.5</v>
      </c>
      <c r="R36" s="138"/>
      <c r="S36" s="234" t="str">
        <f>IF(P36="○","様式キ(イ)","－")</f>
        <v>様式キ(イ)</v>
      </c>
      <c r="T36" s="234"/>
      <c r="U36" s="81" t="str">
        <f t="shared" si="0"/>
        <v>←入力</v>
      </c>
      <c r="V36" s="81"/>
      <c r="W36" s="150"/>
    </row>
    <row r="37" spans="1:23">
      <c r="A37" s="7"/>
      <c r="B37" s="199"/>
      <c r="C37" s="181"/>
      <c r="D37" s="185"/>
      <c r="E37" s="185"/>
      <c r="F37" s="185"/>
      <c r="G37" s="185"/>
      <c r="H37" s="186"/>
      <c r="I37" s="36" t="s">
        <v>91</v>
      </c>
      <c r="J37" s="235" t="s">
        <v>3</v>
      </c>
      <c r="K37" s="235"/>
      <c r="L37" s="235"/>
      <c r="M37" s="235"/>
      <c r="N37" s="235"/>
      <c r="O37" s="236"/>
      <c r="P37" s="66" t="str">
        <f>IF(発注者入力!P37="","",発注者入力!P37)</f>
        <v/>
      </c>
      <c r="Q37" s="66" t="str">
        <f>IF(P37="○",1,"－")</f>
        <v>－</v>
      </c>
      <c r="R37" s="138"/>
      <c r="S37" s="245" t="str">
        <f>IF(P37="○","様式キ(ウ)","－")</f>
        <v>－</v>
      </c>
      <c r="T37" s="245"/>
      <c r="U37" s="81" t="str">
        <f t="shared" si="0"/>
        <v/>
      </c>
      <c r="V37" s="81"/>
      <c r="W37" s="150"/>
    </row>
    <row r="38" spans="1:23">
      <c r="A38" s="7"/>
      <c r="B38" s="199"/>
      <c r="C38" s="181"/>
      <c r="D38" s="185"/>
      <c r="E38" s="185"/>
      <c r="F38" s="185"/>
      <c r="G38" s="185"/>
      <c r="H38" s="186"/>
      <c r="I38" s="37" t="s">
        <v>68</v>
      </c>
      <c r="J38" s="235" t="s">
        <v>60</v>
      </c>
      <c r="K38" s="235"/>
      <c r="L38" s="235"/>
      <c r="M38" s="235"/>
      <c r="N38" s="235"/>
      <c r="O38" s="236"/>
      <c r="P38" s="66" t="str">
        <f>IF(発注者入力!P38="","",発注者入力!P38)</f>
        <v/>
      </c>
      <c r="Q38" s="66" t="str">
        <f>IF(P38="○",0.5,"－")</f>
        <v>－</v>
      </c>
      <c r="R38" s="138"/>
      <c r="S38" s="245" t="str">
        <f>IF(P38="○","様式キ(エ)","－")</f>
        <v>－</v>
      </c>
      <c r="T38" s="245"/>
      <c r="U38" s="81" t="str">
        <f t="shared" si="0"/>
        <v/>
      </c>
      <c r="V38" s="81"/>
      <c r="W38" s="150"/>
    </row>
    <row r="39" spans="1:23">
      <c r="A39" s="7"/>
      <c r="B39" s="199"/>
      <c r="C39" s="182"/>
      <c r="D39" s="187"/>
      <c r="E39" s="187"/>
      <c r="F39" s="187"/>
      <c r="G39" s="187"/>
      <c r="H39" s="188"/>
      <c r="I39" s="37" t="s">
        <v>118</v>
      </c>
      <c r="J39" s="246" t="s">
        <v>33</v>
      </c>
      <c r="K39" s="246"/>
      <c r="L39" s="246"/>
      <c r="M39" s="246"/>
      <c r="N39" s="246"/>
      <c r="O39" s="247"/>
      <c r="P39" s="64" t="str">
        <f>IF(発注者入力!P39="","",発注者入力!P39)</f>
        <v/>
      </c>
      <c r="Q39" s="64" t="str">
        <f>IF(P39="○",1,"－")</f>
        <v>－</v>
      </c>
      <c r="R39" s="136"/>
      <c r="S39" s="226" t="str">
        <f>IF(P39="○","様式キ(オ)","－")</f>
        <v>－</v>
      </c>
      <c r="T39" s="226"/>
      <c r="U39" s="81" t="str">
        <f t="shared" si="0"/>
        <v/>
      </c>
      <c r="V39" s="81"/>
      <c r="W39" s="148"/>
    </row>
    <row r="40" spans="1:23">
      <c r="A40" s="7"/>
      <c r="B40" s="199"/>
      <c r="C40" s="180" t="s">
        <v>44</v>
      </c>
      <c r="D40" s="183" t="s">
        <v>41</v>
      </c>
      <c r="E40" s="183"/>
      <c r="F40" s="183"/>
      <c r="G40" s="183"/>
      <c r="H40" s="184"/>
      <c r="I40" s="29" t="s">
        <v>15</v>
      </c>
      <c r="J40" s="214" t="s">
        <v>67</v>
      </c>
      <c r="K40" s="214"/>
      <c r="L40" s="214"/>
      <c r="M40" s="214"/>
      <c r="N40" s="214"/>
      <c r="O40" s="215"/>
      <c r="P40" s="65" t="str">
        <f>IF(発注者入力!P40="","",発注者入力!P40)</f>
        <v/>
      </c>
      <c r="Q40" s="65" t="str">
        <f>IF(P40="○",3,"－")</f>
        <v>－</v>
      </c>
      <c r="R40" s="139"/>
      <c r="S40" s="216" t="str">
        <f>IF(P40="○","不要","－")</f>
        <v>－</v>
      </c>
      <c r="T40" s="216"/>
      <c r="U40" s="81"/>
      <c r="V40" s="81"/>
      <c r="W40" s="139"/>
    </row>
    <row r="41" spans="1:23">
      <c r="A41" s="7"/>
      <c r="B41" s="199"/>
      <c r="C41" s="181"/>
      <c r="D41" s="185"/>
      <c r="E41" s="185"/>
      <c r="F41" s="185"/>
      <c r="G41" s="185"/>
      <c r="H41" s="186"/>
      <c r="I41" s="30" t="s">
        <v>58</v>
      </c>
      <c r="J41" s="217" t="s">
        <v>66</v>
      </c>
      <c r="K41" s="217"/>
      <c r="L41" s="217"/>
      <c r="M41" s="217"/>
      <c r="N41" s="217"/>
      <c r="O41" s="218"/>
      <c r="P41" s="66" t="str">
        <f>IF(発注者入力!P41="","",発注者入力!P41)</f>
        <v/>
      </c>
      <c r="Q41" s="66" t="str">
        <f>IF(P41="○",3,"－")</f>
        <v>－</v>
      </c>
      <c r="R41" s="140"/>
      <c r="S41" s="234" t="str">
        <f>IF(P41="○","不要","－")</f>
        <v>－</v>
      </c>
      <c r="T41" s="234"/>
      <c r="U41" s="81"/>
      <c r="V41" s="81"/>
      <c r="W41" s="140"/>
    </row>
    <row r="42" spans="1:23">
      <c r="A42" s="7"/>
      <c r="B42" s="199"/>
      <c r="C42" s="181"/>
      <c r="D42" s="185"/>
      <c r="E42" s="185"/>
      <c r="F42" s="185"/>
      <c r="G42" s="185"/>
      <c r="H42" s="186"/>
      <c r="I42" s="38" t="s">
        <v>51</v>
      </c>
      <c r="J42" s="243" t="s">
        <v>65</v>
      </c>
      <c r="K42" s="243"/>
      <c r="L42" s="243"/>
      <c r="M42" s="243"/>
      <c r="N42" s="243"/>
      <c r="O42" s="244"/>
      <c r="P42" s="66" t="str">
        <f>IF(発注者入力!P42="","",発注者入力!P42)</f>
        <v/>
      </c>
      <c r="Q42" s="66" t="str">
        <f>IF(P42="○",3,"－")</f>
        <v>－</v>
      </c>
      <c r="R42" s="140"/>
      <c r="S42" s="234" t="str">
        <f>IF(P42="○","不要","－")</f>
        <v>－</v>
      </c>
      <c r="T42" s="234"/>
      <c r="U42" s="81"/>
      <c r="V42" s="81"/>
      <c r="W42" s="140"/>
    </row>
    <row r="43" spans="1:23">
      <c r="A43" s="7"/>
      <c r="B43" s="199"/>
      <c r="C43" s="181"/>
      <c r="D43" s="185"/>
      <c r="E43" s="185"/>
      <c r="F43" s="185"/>
      <c r="G43" s="185"/>
      <c r="H43" s="186"/>
      <c r="I43" s="30" t="s">
        <v>59</v>
      </c>
      <c r="J43" s="217" t="str">
        <f>発注者入力!J43</f>
        <v>保有する資格</v>
      </c>
      <c r="K43" s="217"/>
      <c r="L43" s="217"/>
      <c r="M43" s="217"/>
      <c r="N43" s="217"/>
      <c r="O43" s="218"/>
      <c r="P43" s="66" t="str">
        <f>IF(発注者入力!P43="","",発注者入力!P43)</f>
        <v>○</v>
      </c>
      <c r="Q43" s="66">
        <f>IF(P43="○",1,"－")</f>
        <v>1</v>
      </c>
      <c r="R43" s="138"/>
      <c r="S43" s="234" t="str">
        <f>IF(P43="○","様式ク(エ)","－")</f>
        <v>様式ク(エ)</v>
      </c>
      <c r="T43" s="234"/>
      <c r="U43" s="81" t="str">
        <f t="shared" ref="U43:U59" si="1">IF(AND(P43="○",R43=""),"←入力",IF(OR(AND(P43="○",R43&lt;&gt;""),AND(P43="",R43=""),AND(P43="",R43="－")),"","←入力不要"))</f>
        <v>←入力</v>
      </c>
      <c r="V43" s="81"/>
      <c r="W43" s="151"/>
    </row>
    <row r="44" spans="1:23">
      <c r="A44" s="7"/>
      <c r="B44" s="199"/>
      <c r="C44" s="181"/>
      <c r="D44" s="185"/>
      <c r="E44" s="185"/>
      <c r="F44" s="185"/>
      <c r="G44" s="185"/>
      <c r="H44" s="186"/>
      <c r="I44" s="30" t="s">
        <v>63</v>
      </c>
      <c r="J44" s="217" t="s">
        <v>64</v>
      </c>
      <c r="K44" s="217"/>
      <c r="L44" s="217"/>
      <c r="M44" s="217"/>
      <c r="N44" s="217"/>
      <c r="O44" s="218"/>
      <c r="P44" s="66" t="str">
        <f>IF(発注者入力!P44="","",発注者入力!P44)</f>
        <v>○</v>
      </c>
      <c r="Q44" s="66">
        <f>IF(P44="○",1,"－")</f>
        <v>1</v>
      </c>
      <c r="R44" s="138"/>
      <c r="S44" s="234" t="str">
        <f>IF(P44="○","様式ク(オ)","－")</f>
        <v>様式ク(オ)</v>
      </c>
      <c r="T44" s="234"/>
      <c r="U44" s="81" t="str">
        <f t="shared" si="1"/>
        <v>←入力</v>
      </c>
      <c r="V44" s="81"/>
      <c r="W44" s="151"/>
    </row>
    <row r="45" spans="1:23">
      <c r="A45" s="7"/>
      <c r="B45" s="199"/>
      <c r="C45" s="182"/>
      <c r="D45" s="187"/>
      <c r="E45" s="187"/>
      <c r="F45" s="187"/>
      <c r="G45" s="187"/>
      <c r="H45" s="188"/>
      <c r="I45" s="27" t="s">
        <v>2</v>
      </c>
      <c r="J45" s="228" t="s">
        <v>92</v>
      </c>
      <c r="K45" s="228"/>
      <c r="L45" s="228"/>
      <c r="M45" s="228"/>
      <c r="N45" s="228"/>
      <c r="O45" s="229"/>
      <c r="P45" s="64" t="str">
        <f>IF(発注者入力!P45="","",発注者入力!P45)</f>
        <v/>
      </c>
      <c r="Q45" s="64" t="str">
        <f>IF(P45="○",1,"－")</f>
        <v>－</v>
      </c>
      <c r="R45" s="136"/>
      <c r="S45" s="219" t="str">
        <f>IF(P45="○","様式ク(カ)","－")</f>
        <v>－</v>
      </c>
      <c r="T45" s="219"/>
      <c r="U45" s="81" t="str">
        <f t="shared" si="1"/>
        <v/>
      </c>
      <c r="V45" s="81"/>
      <c r="W45" s="152"/>
    </row>
    <row r="46" spans="1:23">
      <c r="A46" s="7"/>
      <c r="B46" s="199"/>
      <c r="C46" s="22" t="s">
        <v>48</v>
      </c>
      <c r="D46" s="205" t="s">
        <v>46</v>
      </c>
      <c r="E46" s="205"/>
      <c r="F46" s="205"/>
      <c r="G46" s="205"/>
      <c r="H46" s="206"/>
      <c r="I46" s="18" t="s">
        <v>15</v>
      </c>
      <c r="J46" s="205" t="s">
        <v>16</v>
      </c>
      <c r="K46" s="205"/>
      <c r="L46" s="205"/>
      <c r="M46" s="205"/>
      <c r="N46" s="205"/>
      <c r="O46" s="206"/>
      <c r="P46" s="61" t="str">
        <f>IF(発注者入力!P46="","",発注者入力!P46)</f>
        <v/>
      </c>
      <c r="Q46" s="67" t="str">
        <f>IF(P46="○",1,"－")</f>
        <v>－</v>
      </c>
      <c r="R46" s="136"/>
      <c r="S46" s="238" t="str">
        <f>IF(P46="○","不要","－")</f>
        <v>－</v>
      </c>
      <c r="T46" s="238"/>
      <c r="U46" s="81" t="str">
        <f t="shared" si="1"/>
        <v/>
      </c>
      <c r="V46" s="81"/>
      <c r="W46" s="153"/>
    </row>
    <row r="47" spans="1:23" ht="13.65" customHeight="1">
      <c r="A47" s="80"/>
      <c r="B47" s="199"/>
      <c r="C47" s="306" t="s">
        <v>52</v>
      </c>
      <c r="D47" s="183" t="s">
        <v>49</v>
      </c>
      <c r="E47" s="183"/>
      <c r="F47" s="183"/>
      <c r="G47" s="183"/>
      <c r="H47" s="184"/>
      <c r="I47" s="29" t="s">
        <v>15</v>
      </c>
      <c r="J47" s="239" t="s">
        <v>88</v>
      </c>
      <c r="K47" s="240"/>
      <c r="L47" s="240"/>
      <c r="M47" s="241"/>
      <c r="N47" s="241"/>
      <c r="O47" s="242"/>
      <c r="P47" s="65" t="str">
        <f>IF(発注者入力!P47="","",発注者入力!P47)</f>
        <v>○</v>
      </c>
      <c r="Q47" s="65">
        <f>IF(P47="○",1.5,"－")</f>
        <v>1.5</v>
      </c>
      <c r="R47" s="137"/>
      <c r="S47" s="216" t="str">
        <f>IF(P47="○","様式コ(ア)","－")</f>
        <v>様式コ(ア)</v>
      </c>
      <c r="T47" s="216"/>
      <c r="U47" s="81" t="str">
        <f t="shared" si="1"/>
        <v>←入力</v>
      </c>
      <c r="V47" s="81"/>
      <c r="W47" s="154"/>
    </row>
    <row r="48" spans="1:23">
      <c r="A48" s="7"/>
      <c r="B48" s="199"/>
      <c r="C48" s="181"/>
      <c r="D48" s="185"/>
      <c r="E48" s="185"/>
      <c r="F48" s="185"/>
      <c r="G48" s="185"/>
      <c r="H48" s="186"/>
      <c r="I48" s="27" t="s">
        <v>58</v>
      </c>
      <c r="J48" s="40" t="s">
        <v>50</v>
      </c>
      <c r="K48" s="40"/>
      <c r="L48" s="40"/>
      <c r="M48" s="40"/>
      <c r="N48" s="40"/>
      <c r="O48" s="48"/>
      <c r="P48" s="66" t="str">
        <f>IF(発注者入力!P48="","",発注者入力!P48)</f>
        <v>○</v>
      </c>
      <c r="Q48" s="66">
        <f>IF(P48="○",1,"－")</f>
        <v>1</v>
      </c>
      <c r="R48" s="138"/>
      <c r="S48" s="234" t="str">
        <f>IF(P48="○","様式コ(イ)","－")</f>
        <v>様式コ(イ)</v>
      </c>
      <c r="T48" s="234"/>
      <c r="U48" s="81" t="str">
        <f t="shared" si="1"/>
        <v>←入力</v>
      </c>
      <c r="V48" s="81"/>
      <c r="W48" s="151"/>
    </row>
    <row r="49" spans="1:24">
      <c r="A49" s="7"/>
      <c r="B49" s="199"/>
      <c r="C49" s="181"/>
      <c r="D49" s="185"/>
      <c r="E49" s="185"/>
      <c r="F49" s="185"/>
      <c r="G49" s="185"/>
      <c r="H49" s="186"/>
      <c r="I49" s="30" t="s">
        <v>51</v>
      </c>
      <c r="J49" s="217" t="s">
        <v>138</v>
      </c>
      <c r="K49" s="217"/>
      <c r="L49" s="217"/>
      <c r="M49" s="217"/>
      <c r="N49" s="217"/>
      <c r="O49" s="218"/>
      <c r="P49" s="66" t="str">
        <f>IF(発注者入力!P49="","",発注者入力!P49)</f>
        <v>○</v>
      </c>
      <c r="Q49" s="66">
        <f>IF(P49="○",1,"－")</f>
        <v>1</v>
      </c>
      <c r="R49" s="138"/>
      <c r="S49" s="234" t="str">
        <f>IF(P49="○","様式コ(ウ)","－")</f>
        <v>様式コ(ウ)</v>
      </c>
      <c r="T49" s="234"/>
      <c r="U49" s="81" t="str">
        <f t="shared" si="1"/>
        <v>←入力</v>
      </c>
      <c r="V49" s="81"/>
      <c r="W49" s="151"/>
    </row>
    <row r="50" spans="1:24">
      <c r="A50" s="7"/>
      <c r="B50" s="199"/>
      <c r="C50" s="181"/>
      <c r="D50" s="185"/>
      <c r="E50" s="185"/>
      <c r="F50" s="185"/>
      <c r="G50" s="185"/>
      <c r="H50" s="186"/>
      <c r="I50" s="39" t="s">
        <v>59</v>
      </c>
      <c r="J50" s="43" t="s">
        <v>90</v>
      </c>
      <c r="K50" s="43"/>
      <c r="L50" s="43"/>
      <c r="M50" s="43"/>
      <c r="N50" s="43"/>
      <c r="O50" s="51"/>
      <c r="P50" s="66" t="str">
        <f>IF(発注者入力!P50="","",発注者入力!P50)</f>
        <v>○</v>
      </c>
      <c r="Q50" s="66">
        <f>IF(P50="○",1,"－")</f>
        <v>1</v>
      </c>
      <c r="R50" s="138"/>
      <c r="S50" s="234" t="str">
        <f>IF(P50="○","様式コ(エ)","－")</f>
        <v>様式コ(エ)</v>
      </c>
      <c r="T50" s="234"/>
      <c r="U50" s="81" t="str">
        <f t="shared" si="1"/>
        <v>←入力</v>
      </c>
      <c r="V50" s="81"/>
      <c r="W50" s="151"/>
    </row>
    <row r="51" spans="1:24">
      <c r="A51" s="7"/>
      <c r="B51" s="199"/>
      <c r="C51" s="181"/>
      <c r="D51" s="202"/>
      <c r="E51" s="202"/>
      <c r="F51" s="202"/>
      <c r="G51" s="202"/>
      <c r="H51" s="202"/>
      <c r="I51" s="39" t="s">
        <v>63</v>
      </c>
      <c r="J51" s="43" t="s">
        <v>124</v>
      </c>
      <c r="K51" s="43"/>
      <c r="L51" s="43"/>
      <c r="M51" s="43"/>
      <c r="N51" s="43"/>
      <c r="O51" s="51"/>
      <c r="P51" s="66" t="str">
        <f>IF(発注者入力!P51="","",発注者入力!P51)</f>
        <v/>
      </c>
      <c r="Q51" s="66" t="str">
        <f>IF(P51="○",0.5,"－")</f>
        <v>－</v>
      </c>
      <c r="R51" s="138"/>
      <c r="S51" s="234" t="str">
        <f>IF(P51="○","様式コ(オ)","－")</f>
        <v>－</v>
      </c>
      <c r="T51" s="234"/>
      <c r="U51" s="81" t="str">
        <f t="shared" si="1"/>
        <v/>
      </c>
      <c r="V51" s="81"/>
      <c r="W51" s="151"/>
    </row>
    <row r="52" spans="1:24">
      <c r="A52" s="7"/>
      <c r="B52" s="199"/>
      <c r="C52" s="181"/>
      <c r="D52" s="185"/>
      <c r="E52" s="185"/>
      <c r="F52" s="185"/>
      <c r="G52" s="185"/>
      <c r="H52" s="186"/>
      <c r="I52" s="39" t="s">
        <v>2</v>
      </c>
      <c r="J52" s="43" t="s">
        <v>7</v>
      </c>
      <c r="K52" s="43"/>
      <c r="L52" s="43"/>
      <c r="M52" s="43"/>
      <c r="N52" s="43"/>
      <c r="O52" s="51"/>
      <c r="P52" s="66" t="str">
        <f>IF(発注者入力!P52="","",発注者入力!P52)</f>
        <v/>
      </c>
      <c r="Q52" s="66" t="str">
        <f>IF(P52="○",0.5,"－")</f>
        <v>－</v>
      </c>
      <c r="R52" s="138"/>
      <c r="S52" s="234" t="str">
        <f>IF(P52="○","様式コ(カ)","－")</f>
        <v>－</v>
      </c>
      <c r="T52" s="234"/>
      <c r="U52" s="81" t="str">
        <f t="shared" si="1"/>
        <v/>
      </c>
      <c r="V52" s="81"/>
      <c r="W52" s="151"/>
    </row>
    <row r="53" spans="1:24">
      <c r="A53" s="7"/>
      <c r="B53" s="199"/>
      <c r="C53" s="307"/>
      <c r="D53" s="187"/>
      <c r="E53" s="187"/>
      <c r="F53" s="187"/>
      <c r="G53" s="187"/>
      <c r="H53" s="188"/>
      <c r="I53" s="27" t="s">
        <v>141</v>
      </c>
      <c r="J53" s="40" t="s">
        <v>115</v>
      </c>
      <c r="K53" s="40"/>
      <c r="L53" s="40"/>
      <c r="M53" s="40"/>
      <c r="N53" s="40"/>
      <c r="O53" s="48"/>
      <c r="P53" s="66" t="str">
        <f>IF(発注者入力!P53="","",発注者入力!P53)</f>
        <v/>
      </c>
      <c r="Q53" s="66" t="str">
        <f>IF(P53="○",0.5,"－")</f>
        <v>－</v>
      </c>
      <c r="R53" s="138"/>
      <c r="S53" s="234" t="str">
        <f>IF(P53="○","様式コ(キ)","－")</f>
        <v>－</v>
      </c>
      <c r="T53" s="234"/>
      <c r="U53" s="81" t="str">
        <f t="shared" si="1"/>
        <v/>
      </c>
      <c r="V53" s="81"/>
      <c r="W53" s="151"/>
    </row>
    <row r="54" spans="1:24">
      <c r="A54" s="7"/>
      <c r="B54" s="305"/>
      <c r="C54" s="190" t="s">
        <v>53</v>
      </c>
      <c r="D54" s="192" t="s">
        <v>61</v>
      </c>
      <c r="E54" s="192"/>
      <c r="F54" s="192"/>
      <c r="G54" s="192"/>
      <c r="H54" s="193"/>
      <c r="I54" s="31" t="s">
        <v>15</v>
      </c>
      <c r="J54" s="220" t="s">
        <v>72</v>
      </c>
      <c r="K54" s="220"/>
      <c r="L54" s="220"/>
      <c r="M54" s="220"/>
      <c r="N54" s="220"/>
      <c r="O54" s="221"/>
      <c r="P54" s="65" t="str">
        <f>IF(発注者入力!P54="","",発注者入力!P54)</f>
        <v/>
      </c>
      <c r="Q54" s="65" t="str">
        <f>IF(P54="○",1,"－")</f>
        <v>－</v>
      </c>
      <c r="R54" s="137"/>
      <c r="S54" s="216" t="str">
        <f>IF(P54="○","様式サ(ア)","－")</f>
        <v>－</v>
      </c>
      <c r="T54" s="216"/>
      <c r="U54" s="81" t="str">
        <f t="shared" si="1"/>
        <v/>
      </c>
      <c r="V54" s="81"/>
      <c r="W54" s="154"/>
    </row>
    <row r="55" spans="1:24">
      <c r="A55" s="7"/>
      <c r="B55" s="305"/>
      <c r="C55" s="190"/>
      <c r="D55" s="194"/>
      <c r="E55" s="194"/>
      <c r="F55" s="194"/>
      <c r="G55" s="194"/>
      <c r="H55" s="195"/>
      <c r="I55" s="39" t="s">
        <v>58</v>
      </c>
      <c r="J55" s="235" t="s">
        <v>123</v>
      </c>
      <c r="K55" s="235"/>
      <c r="L55" s="235"/>
      <c r="M55" s="235"/>
      <c r="N55" s="235"/>
      <c r="O55" s="236"/>
      <c r="P55" s="66" t="str">
        <f>IF(発注者入力!P55="","",発注者入力!P55)</f>
        <v>○</v>
      </c>
      <c r="Q55" s="66">
        <f>IF(P55="○",1,"－")</f>
        <v>1</v>
      </c>
      <c r="R55" s="138"/>
      <c r="S55" s="234" t="str">
        <f>IF(P55="○","様式サ(イ)","－")</f>
        <v>様式サ(イ)</v>
      </c>
      <c r="T55" s="234"/>
      <c r="U55" s="81" t="str">
        <f t="shared" si="1"/>
        <v>←入力</v>
      </c>
      <c r="V55" s="81"/>
      <c r="W55" s="151"/>
    </row>
    <row r="56" spans="1:24">
      <c r="A56" s="7"/>
      <c r="B56" s="305"/>
      <c r="C56" s="312"/>
      <c r="D56" s="196"/>
      <c r="E56" s="196"/>
      <c r="F56" s="196"/>
      <c r="G56" s="196"/>
      <c r="H56" s="197"/>
      <c r="I56" s="39" t="s">
        <v>51</v>
      </c>
      <c r="J56" s="23" t="s">
        <v>137</v>
      </c>
      <c r="K56" s="23"/>
      <c r="L56" s="23"/>
      <c r="M56" s="23"/>
      <c r="N56" s="23"/>
      <c r="O56" s="25"/>
      <c r="P56" s="64" t="str">
        <f>IF(発注者入力!P56="","",発注者入力!P56)</f>
        <v>○</v>
      </c>
      <c r="Q56" s="69">
        <f>IF(P56="○",1,"－")</f>
        <v>1</v>
      </c>
      <c r="R56" s="138"/>
      <c r="S56" s="219" t="str">
        <f>IF(P56="○","様式サ(ウ)","－")</f>
        <v>様式サ(ウ)</v>
      </c>
      <c r="T56" s="219"/>
      <c r="U56" s="81" t="str">
        <f t="shared" si="1"/>
        <v>←入力</v>
      </c>
      <c r="V56" s="146"/>
      <c r="W56" s="155"/>
    </row>
    <row r="57" spans="1:24">
      <c r="A57" s="7"/>
      <c r="B57" s="199"/>
      <c r="C57" s="19" t="s">
        <v>55</v>
      </c>
      <c r="D57" s="314" t="s">
        <v>95</v>
      </c>
      <c r="E57" s="314"/>
      <c r="F57" s="314"/>
      <c r="G57" s="314"/>
      <c r="H57" s="315"/>
      <c r="I57" s="31" t="s">
        <v>15</v>
      </c>
      <c r="J57" s="42" t="s">
        <v>96</v>
      </c>
      <c r="K57" s="134"/>
      <c r="L57" s="42"/>
      <c r="M57" s="42"/>
      <c r="N57" s="42"/>
      <c r="O57" s="50"/>
      <c r="P57" s="61" t="str">
        <f>IF(発注者入力!P57="","",発注者入力!P57)</f>
        <v/>
      </c>
      <c r="Q57" s="68" t="str">
        <f>IF(P57="○",2,"－")</f>
        <v>－</v>
      </c>
      <c r="R57" s="141"/>
      <c r="S57" s="316" t="str">
        <f>IF(P57="○","様式シ(ア)","－")</f>
        <v>－</v>
      </c>
      <c r="T57" s="316"/>
      <c r="U57" s="81" t="str">
        <f t="shared" si="1"/>
        <v/>
      </c>
      <c r="V57" s="81"/>
      <c r="W57" s="156"/>
    </row>
    <row r="58" spans="1:24" ht="14.25" customHeight="1">
      <c r="A58" s="7"/>
      <c r="B58" s="199"/>
      <c r="C58" s="180" t="s">
        <v>97</v>
      </c>
      <c r="D58" s="323" t="s">
        <v>47</v>
      </c>
      <c r="E58" s="323"/>
      <c r="F58" s="323"/>
      <c r="G58" s="323"/>
      <c r="H58" s="324"/>
      <c r="I58" s="29" t="s">
        <v>15</v>
      </c>
      <c r="J58" s="214" t="s">
        <v>120</v>
      </c>
      <c r="K58" s="214"/>
      <c r="L58" s="214"/>
      <c r="M58" s="214"/>
      <c r="N58" s="214"/>
      <c r="O58" s="215"/>
      <c r="P58" s="65" t="str">
        <f>IF(発注者入力!P58="","",発注者入力!P58)</f>
        <v/>
      </c>
      <c r="Q58" s="65" t="str">
        <f>IF(P58="○",1,"－")</f>
        <v>－</v>
      </c>
      <c r="R58" s="137"/>
      <c r="S58" s="216" t="str">
        <f>IF(P58="○","様式ス(ア)","－")</f>
        <v>－</v>
      </c>
      <c r="T58" s="216"/>
      <c r="U58" s="81" t="str">
        <f t="shared" si="1"/>
        <v/>
      </c>
      <c r="V58" s="81"/>
      <c r="W58" s="154"/>
    </row>
    <row r="59" spans="1:24" ht="13.5" customHeight="1">
      <c r="A59" s="7"/>
      <c r="B59" s="200"/>
      <c r="C59" s="182"/>
      <c r="D59" s="325"/>
      <c r="E59" s="325"/>
      <c r="F59" s="325"/>
      <c r="G59" s="325"/>
      <c r="H59" s="326"/>
      <c r="I59" s="30" t="s">
        <v>58</v>
      </c>
      <c r="J59" s="228" t="s">
        <v>87</v>
      </c>
      <c r="K59" s="228"/>
      <c r="L59" s="228"/>
      <c r="M59" s="228"/>
      <c r="N59" s="228"/>
      <c r="O59" s="229"/>
      <c r="P59" s="64" t="str">
        <f>IF(発注者入力!P59="","",発注者入力!P59)</f>
        <v/>
      </c>
      <c r="Q59" s="64" t="str">
        <f>IF(P59="○",1,"－")</f>
        <v>－</v>
      </c>
      <c r="R59" s="136"/>
      <c r="S59" s="219" t="str">
        <f>IF(P59="○","様式ス(イ)","－")</f>
        <v>－</v>
      </c>
      <c r="T59" s="219"/>
      <c r="U59" s="81" t="str">
        <f t="shared" si="1"/>
        <v/>
      </c>
      <c r="V59" s="81"/>
      <c r="W59" s="152"/>
    </row>
    <row r="60" spans="1:24" ht="16.5" customHeight="1">
      <c r="A60" s="7"/>
      <c r="B60" s="230" t="s">
        <v>43</v>
      </c>
      <c r="C60" s="231"/>
      <c r="D60" s="231"/>
      <c r="E60" s="231"/>
      <c r="F60" s="231"/>
      <c r="G60" s="231"/>
      <c r="H60" s="231"/>
      <c r="I60" s="231"/>
      <c r="J60" s="232"/>
      <c r="K60" s="232"/>
      <c r="L60" s="232"/>
      <c r="M60" s="232"/>
      <c r="N60" s="232"/>
      <c r="O60" s="233"/>
      <c r="P60" s="61"/>
      <c r="Q60" s="70">
        <f>IF(SUM(Q26:Q31,Q35:Q59),SUM(Q26:Q31,Q35:Q59))</f>
        <v>15</v>
      </c>
      <c r="R60" s="61">
        <f>SUM(R26:R59)</f>
        <v>0</v>
      </c>
      <c r="S60" s="210"/>
      <c r="T60" s="233"/>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13" t="s">
        <v>56</v>
      </c>
      <c r="C62" s="313"/>
      <c r="D62" s="313"/>
      <c r="E62" s="313"/>
      <c r="F62" s="313"/>
      <c r="G62" s="313"/>
      <c r="H62" s="313"/>
      <c r="I62" s="313"/>
      <c r="J62" s="313"/>
      <c r="K62" s="313"/>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17" t="s">
        <v>36</v>
      </c>
      <c r="D64" s="317"/>
      <c r="E64" s="317"/>
      <c r="F64" s="317"/>
      <c r="G64" s="317"/>
      <c r="H64" s="317"/>
      <c r="I64" s="317"/>
      <c r="J64" s="317"/>
      <c r="K64" s="317"/>
      <c r="L64" s="317"/>
      <c r="M64" s="317"/>
      <c r="N64" s="317"/>
      <c r="O64" s="317"/>
      <c r="P64" s="317"/>
      <c r="Q64" s="318"/>
      <c r="R64" s="142"/>
      <c r="S64" s="327" t="s">
        <v>25</v>
      </c>
      <c r="T64" s="330"/>
      <c r="U64" s="331"/>
      <c r="V64" s="14"/>
      <c r="W64" s="12"/>
      <c r="X64" s="159"/>
    </row>
    <row r="65" spans="1:24" ht="34.5" customHeight="1">
      <c r="A65" s="7"/>
      <c r="B65" s="131" t="s">
        <v>31</v>
      </c>
      <c r="C65" s="319" t="s">
        <v>73</v>
      </c>
      <c r="D65" s="319"/>
      <c r="E65" s="319"/>
      <c r="F65" s="319"/>
      <c r="G65" s="319"/>
      <c r="H65" s="319"/>
      <c r="I65" s="319"/>
      <c r="J65" s="319"/>
      <c r="K65" s="319"/>
      <c r="L65" s="319"/>
      <c r="M65" s="319"/>
      <c r="N65" s="319"/>
      <c r="O65" s="319"/>
      <c r="P65" s="319"/>
      <c r="Q65" s="336"/>
      <c r="R65" s="142"/>
      <c r="S65" s="328"/>
      <c r="T65" s="332"/>
      <c r="U65" s="333"/>
      <c r="V65" s="14"/>
      <c r="W65" s="12"/>
      <c r="X65" s="159"/>
    </row>
    <row r="66" spans="1:24">
      <c r="A66" s="7"/>
      <c r="B66" s="131"/>
      <c r="C66" s="319"/>
      <c r="D66" s="319"/>
      <c r="E66" s="319"/>
      <c r="F66" s="319"/>
      <c r="G66" s="319"/>
      <c r="H66" s="319"/>
      <c r="I66" s="319"/>
      <c r="J66" s="319"/>
      <c r="K66" s="319"/>
      <c r="L66" s="319"/>
      <c r="M66" s="319"/>
      <c r="N66" s="319"/>
      <c r="O66" s="319"/>
      <c r="P66" s="319"/>
      <c r="Q66" s="336"/>
      <c r="R66" s="142"/>
      <c r="S66" s="328"/>
      <c r="T66" s="332"/>
      <c r="U66" s="333"/>
      <c r="V66" s="14"/>
      <c r="W66" s="7"/>
    </row>
    <row r="67" spans="1:24">
      <c r="A67" s="7"/>
      <c r="B67" s="131" t="s">
        <v>31</v>
      </c>
      <c r="C67" s="319" t="s">
        <v>62</v>
      </c>
      <c r="D67" s="320"/>
      <c r="E67" s="320"/>
      <c r="F67" s="320"/>
      <c r="G67" s="320"/>
      <c r="H67" s="320"/>
      <c r="I67" s="320"/>
      <c r="J67" s="320"/>
      <c r="K67" s="320"/>
      <c r="L67" s="320"/>
      <c r="M67" s="320"/>
      <c r="N67" s="320"/>
      <c r="O67" s="320"/>
      <c r="P67" s="320"/>
      <c r="Q67" s="320"/>
      <c r="R67" s="142"/>
      <c r="S67" s="328"/>
      <c r="T67" s="332"/>
      <c r="U67" s="333"/>
      <c r="V67" s="14"/>
      <c r="W67" s="7"/>
    </row>
    <row r="68" spans="1:24">
      <c r="A68" s="7"/>
      <c r="B68" s="131" t="s">
        <v>31</v>
      </c>
      <c r="C68" s="321" t="s">
        <v>114</v>
      </c>
      <c r="D68" s="322"/>
      <c r="E68" s="322"/>
      <c r="F68" s="322"/>
      <c r="G68" s="322"/>
      <c r="H68" s="322"/>
      <c r="I68" s="322"/>
      <c r="J68" s="322"/>
      <c r="K68" s="322"/>
      <c r="L68" s="322"/>
      <c r="M68" s="322"/>
      <c r="N68" s="322"/>
      <c r="O68" s="322"/>
      <c r="P68" s="322"/>
      <c r="Q68" s="322"/>
      <c r="R68" s="142"/>
      <c r="S68" s="328"/>
      <c r="T68" s="332"/>
      <c r="U68" s="333"/>
      <c r="V68" s="14"/>
      <c r="W68" s="7"/>
    </row>
    <row r="69" spans="1:24">
      <c r="A69" s="7"/>
      <c r="B69" s="131" t="s">
        <v>31</v>
      </c>
      <c r="C69" s="308" t="s">
        <v>21</v>
      </c>
      <c r="D69" s="308"/>
      <c r="E69" s="308"/>
      <c r="F69" s="308"/>
      <c r="G69" s="308"/>
      <c r="H69" s="308"/>
      <c r="I69" s="308"/>
      <c r="J69" s="308"/>
      <c r="K69" s="308"/>
      <c r="L69" s="308"/>
      <c r="M69" s="308"/>
      <c r="N69" s="308"/>
      <c r="O69" s="308"/>
      <c r="P69" s="308"/>
      <c r="Q69" s="308"/>
      <c r="R69" s="142"/>
      <c r="S69" s="329"/>
      <c r="T69" s="334"/>
      <c r="U69" s="335"/>
      <c r="V69" s="14"/>
      <c r="W69" s="7"/>
    </row>
    <row r="70" spans="1:24">
      <c r="A70" s="7"/>
      <c r="B70" s="131" t="s">
        <v>31</v>
      </c>
      <c r="C70" s="308" t="s">
        <v>57</v>
      </c>
      <c r="D70" s="308"/>
      <c r="E70" s="308"/>
      <c r="F70" s="308"/>
      <c r="G70" s="308"/>
      <c r="H70" s="308"/>
      <c r="I70" s="308"/>
      <c r="J70" s="308"/>
      <c r="K70" s="308"/>
      <c r="L70" s="308"/>
      <c r="M70" s="308"/>
      <c r="N70" s="308"/>
      <c r="O70" s="308"/>
      <c r="P70" s="308"/>
      <c r="Q70" s="308"/>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09" t="s">
        <v>74</v>
      </c>
      <c r="B73" s="309"/>
      <c r="C73" s="309"/>
      <c r="D73" s="309"/>
      <c r="E73" s="309"/>
      <c r="F73" s="309"/>
      <c r="G73" s="309"/>
      <c r="H73" s="309"/>
      <c r="I73" s="309"/>
      <c r="J73" s="309"/>
      <c r="K73" s="309"/>
      <c r="L73" s="309"/>
      <c r="M73" s="309"/>
      <c r="N73" s="309"/>
      <c r="O73" s="309"/>
      <c r="P73" s="309"/>
      <c r="Q73" s="309"/>
      <c r="R73" s="309"/>
      <c r="S73" s="309"/>
      <c r="T73" s="309"/>
      <c r="U73" s="309"/>
      <c r="V73" s="309"/>
      <c r="W73" s="309"/>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13" priority="4" operator="equal">
      <formula>"←入力"</formula>
    </cfRule>
    <cfRule type="cellIs" dxfId="12" priority="5" operator="equal">
      <formula>"←入力不要"</formula>
    </cfRule>
  </conditionalFormatting>
  <conditionalFormatting sqref="P51">
    <cfRule type="cellIs" dxfId="11" priority="3" operator="equal">
      <formula>""""""</formula>
    </cfRule>
  </conditionalFormatting>
  <conditionalFormatting sqref="R51">
    <cfRule type="expression" dxfId="10" priority="2" stopIfTrue="1">
      <formula>$P$52=""</formula>
    </cfRule>
  </conditionalFormatting>
  <conditionalFormatting sqref="W51">
    <cfRule type="expression" dxfId="9" priority="1" stopIfTrue="1">
      <formula>$P$52=""</formula>
    </cfRule>
  </conditionalFormatting>
  <conditionalFormatting sqref="L16 L12:L14">
    <cfRule type="expression" dxfId="8" priority="208" stopIfTrue="1">
      <formula>L12&lt;&gt;""</formula>
    </cfRule>
  </conditionalFormatting>
  <conditionalFormatting sqref="L15">
    <cfRule type="expression" dxfId="7" priority="205" stopIfTrue="1">
      <formula>$L$15&lt;&gt;""</formula>
    </cfRule>
  </conditionalFormatting>
  <conditionalFormatting sqref="B3">
    <cfRule type="expression" dxfId="6" priority="211" stopIfTrue="1">
      <formula>$B$3&lt;&gt;""</formula>
    </cfRule>
  </conditionalFormatting>
  <conditionalFormatting sqref="B5:N5">
    <cfRule type="expression" dxfId="5" priority="212" stopIfTrue="1">
      <formula>$B$5&lt;&gt;""</formula>
    </cfRule>
  </conditionalFormatting>
  <conditionalFormatting sqref="C4:O4">
    <cfRule type="expression" dxfId="4" priority="189" stopIfTrue="1">
      <formula>$B$4&lt;&gt;""</formula>
    </cfRule>
  </conditionalFormatting>
  <conditionalFormatting sqref="B4">
    <cfRule type="expression" dxfId="3" priority="120" stopIfTrue="1">
      <formula>$B$4&lt;&gt;""</formula>
    </cfRule>
  </conditionalFormatting>
  <conditionalFormatting sqref="B6:O7">
    <cfRule type="expression" dxfId="2" priority="119" stopIfTrue="1">
      <formula>$B$6&lt;&gt;""</formula>
    </cfRule>
  </conditionalFormatting>
  <conditionalFormatting sqref="E1">
    <cfRule type="expression" dxfId="1" priority="118" stopIfTrue="1">
      <formula>$E$1&lt;&gt;""</formula>
    </cfRule>
  </conditionalFormatting>
  <conditionalFormatting sqref="C3:O3">
    <cfRule type="expression" dxfId="0" priority="117">
      <formula>$B$3&lt;&gt;""</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G18" sqref="G18"/>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102</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103</v>
      </c>
      <c r="G9" s="351"/>
      <c r="H9" s="351"/>
      <c r="J9" s="352"/>
      <c r="K9" s="352"/>
      <c r="L9" s="352"/>
    </row>
    <row r="10" spans="1:12" ht="23.1" customHeight="1">
      <c r="A10" s="162"/>
      <c r="B10" s="162"/>
      <c r="C10" s="162"/>
      <c r="D10" s="162"/>
      <c r="E10" s="162"/>
      <c r="F10" s="171" t="s">
        <v>104</v>
      </c>
      <c r="G10" s="351"/>
      <c r="H10" s="351"/>
      <c r="J10" s="352"/>
      <c r="K10" s="352"/>
      <c r="L10" s="352"/>
    </row>
    <row r="11" spans="1:12" ht="23.1" customHeight="1">
      <c r="A11" s="162"/>
      <c r="B11" s="162"/>
      <c r="C11" s="162"/>
      <c r="D11" s="162"/>
      <c r="E11" s="162"/>
      <c r="F11" s="170" t="s">
        <v>105</v>
      </c>
      <c r="G11" s="351"/>
      <c r="H11" s="351"/>
      <c r="J11" s="352"/>
      <c r="K11" s="352"/>
      <c r="L11" s="352"/>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47" t="s">
        <v>106</v>
      </c>
      <c r="B14" s="347"/>
      <c r="C14" s="347"/>
      <c r="D14" s="347"/>
      <c r="E14" s="347"/>
      <c r="F14" s="347"/>
      <c r="G14" s="347"/>
      <c r="H14" s="347"/>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48" t="str">
        <f>"「"&amp;発注者入力!E20&amp;"」について、春日部市建設工事低入札価格取扱要綱第２条第１項第5号の低価格入札者となった場合、第11条に規定する調査については下記のとおり申し出ます。"</f>
        <v>「公共下水道管路施設地震対策（R8）工事」について、春日部市建設工事低入札価格取扱要綱第２条第１項第5号の低価格入札者となった場合、第11条に規定する調査については下記のとおり申し出ます。</v>
      </c>
      <c r="B17" s="348"/>
      <c r="C17" s="348"/>
      <c r="D17" s="348"/>
      <c r="E17" s="348"/>
      <c r="F17" s="348"/>
      <c r="G17" s="348"/>
      <c r="H17" s="348"/>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49" t="s">
        <v>107</v>
      </c>
      <c r="B20" s="349"/>
      <c r="C20" s="349"/>
      <c r="D20" s="349"/>
      <c r="E20" s="349"/>
      <c r="F20" s="349"/>
      <c r="G20" s="349"/>
      <c r="H20" s="349"/>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108</v>
      </c>
      <c r="C22" s="162"/>
      <c r="D22" s="162"/>
      <c r="E22" s="162"/>
      <c r="F22" s="162"/>
      <c r="G22" s="162"/>
      <c r="H22" s="162"/>
    </row>
    <row r="23" spans="1:14" ht="20.100000000000001" customHeight="1">
      <c r="A23" s="162"/>
      <c r="B23" s="162" t="s">
        <v>109</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110</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89</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111</v>
      </c>
      <c r="C30" s="169"/>
      <c r="D30" s="169"/>
      <c r="E30" s="169"/>
      <c r="F30" s="169"/>
      <c r="G30" s="169"/>
      <c r="H30" s="162"/>
    </row>
    <row r="31" spans="1:14" ht="38.25" customHeight="1">
      <c r="A31" s="166"/>
      <c r="B31" s="350" t="s">
        <v>112</v>
      </c>
      <c r="C31" s="350"/>
      <c r="D31" s="350"/>
      <c r="E31" s="350"/>
      <c r="F31" s="350"/>
      <c r="G31" s="350"/>
      <c r="H31" s="164"/>
      <c r="I31" s="175"/>
      <c r="J31" s="175"/>
      <c r="K31" s="175"/>
    </row>
    <row r="32" spans="1:14" ht="14.4">
      <c r="A32" s="162"/>
      <c r="B32" s="350" t="s">
        <v>119</v>
      </c>
      <c r="C32" s="350"/>
      <c r="D32" s="350"/>
      <c r="E32" s="350"/>
      <c r="F32" s="350"/>
      <c r="G32" s="350"/>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53" t="s">
        <v>82</v>
      </c>
      <c r="B1" s="353"/>
      <c r="C1" s="353"/>
      <c r="D1" s="353"/>
      <c r="E1" s="353"/>
      <c r="F1" s="353"/>
      <c r="G1" s="353"/>
      <c r="H1" s="353"/>
      <c r="I1" s="353"/>
    </row>
    <row r="4" spans="1:9" ht="14.4">
      <c r="A4" s="178" t="s">
        <v>83</v>
      </c>
    </row>
    <row r="40" spans="1:9">
      <c r="I40" s="179" t="s">
        <v>84</v>
      </c>
    </row>
    <row r="46" spans="1:9" ht="14.4">
      <c r="A46" s="178"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紫織</dc:creator>
  <cp:lastModifiedBy>Windows ユーザー</cp:lastModifiedBy>
  <cp:lastPrinted>2023-09-25T06:14:08Z</cp:lastPrinted>
  <dcterms:created xsi:type="dcterms:W3CDTF">2024-04-04T06:20:11Z</dcterms:created>
  <dcterms:modified xsi:type="dcterms:W3CDTF">2026-04-22T06:46:55Z</dcterms:modified>
</cp:coreProperties>
</file>